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80" yWindow="1050" windowWidth="19980" windowHeight="8445" tabRatio="984"/>
  </bookViews>
  <sheets>
    <sheet name="Quadro 12" sheetId="4" r:id="rId1"/>
    <sheet name="Quadro 13" sheetId="21" r:id="rId2"/>
    <sheet name="Cron.M.Pagamento" sheetId="2" r:id="rId3"/>
    <sheet name="Equipe Técnica" sheetId="8" r:id="rId4"/>
    <sheet name="Viagens" sheetId="9" r:id="rId5"/>
    <sheet name="Veículos" sheetId="10" r:id="rId6"/>
    <sheet name="Equipamentos" sheetId="11" r:id="rId7"/>
    <sheet name="Informática" sheetId="12" r:id="rId8"/>
    <sheet name="Instalações-Mobiliário" sheetId="13" r:id="rId9"/>
    <sheet name="Serviços Gráficos" sheetId="14" r:id="rId10"/>
    <sheet name="Leis Sociais" sheetId="17" r:id="rId11"/>
    <sheet name="Despesas Fiscais" sheetId="18" r:id="rId12"/>
    <sheet name="Custos Administrativos" sheetId="19" r:id="rId13"/>
    <sheet name="Remuneração da Empresa" sheetId="20" r:id="rId14"/>
    <sheet name="Plan1" sheetId="22" r:id="rId15"/>
  </sheets>
  <definedNames>
    <definedName name="_xlnm.Print_Area" localSheetId="2">Cron.M.Pagamento!$A$1:$Z$59</definedName>
    <definedName name="_xlnm.Print_Area" localSheetId="6">Equipamentos!$A$1:$F$51</definedName>
    <definedName name="_xlnm.Print_Area" localSheetId="3">'Equipe Técnica'!$A$1:$I$67</definedName>
    <definedName name="_xlnm.Print_Area" localSheetId="7">Informática!$A$2:$F$41</definedName>
    <definedName name="_xlnm.Print_Area" localSheetId="8">'Instalações-Mobiliário'!$A$1:$F$9</definedName>
    <definedName name="_xlnm.Print_Area" localSheetId="10">'Leis Sociais'!$A$1:$E$53</definedName>
    <definedName name="_xlnm.Print_Area" localSheetId="0">'Quadro 12'!$A$1:$E$34</definedName>
    <definedName name="_xlnm.Print_Area" localSheetId="1">'Quadro 13'!$A$1:$N$43</definedName>
    <definedName name="_xlnm.Print_Area" localSheetId="9">'Serviços Gráficos'!$A$2:$G$38</definedName>
    <definedName name="_xlnm.Print_Area" localSheetId="5">Veículos!$A$1:$G$43</definedName>
    <definedName name="_xlnm.Print_Area" localSheetId="4">Viagens!$A$1:$J$59</definedName>
    <definedName name="_xlnm.Print_Titles" localSheetId="3">'Equipe Técnica'!$6:$7</definedName>
  </definedNames>
  <calcPr calcId="124519"/>
</workbook>
</file>

<file path=xl/calcChain.xml><?xml version="1.0" encoding="utf-8"?>
<calcChain xmlns="http://schemas.openxmlformats.org/spreadsheetml/2006/main">
  <c r="R22" i="2"/>
  <c r="S22"/>
  <c r="T22"/>
  <c r="U22"/>
  <c r="V22"/>
  <c r="W22"/>
  <c r="X22"/>
  <c r="Y22"/>
  <c r="Z22"/>
  <c r="N22"/>
  <c r="O22"/>
  <c r="P22"/>
  <c r="Q22"/>
  <c r="J22"/>
  <c r="K22"/>
  <c r="L22"/>
  <c r="M22"/>
  <c r="G22"/>
  <c r="H22"/>
  <c r="I22"/>
  <c r="D22"/>
  <c r="E22"/>
  <c r="F22"/>
  <c r="C22"/>
  <c r="D24" i="4" l="1"/>
  <c r="D22"/>
  <c r="D21"/>
  <c r="B16"/>
  <c r="G38" i="14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6"/>
  <c r="F7" i="13"/>
  <c r="F8"/>
  <c r="F6"/>
  <c r="E15" i="12"/>
  <c r="E7"/>
  <c r="E8"/>
  <c r="E9"/>
  <c r="E10"/>
  <c r="E11"/>
  <c r="E12"/>
  <c r="E13"/>
  <c r="E14"/>
  <c r="E6"/>
  <c r="F8" i="11"/>
  <c r="F7"/>
  <c r="F6"/>
  <c r="I9" i="8"/>
  <c r="I10"/>
  <c r="I11"/>
  <c r="I63" s="1"/>
  <c r="D14" i="4" s="1"/>
  <c r="I12" i="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8"/>
  <c r="F9" i="13" l="1"/>
  <c r="D23" i="4" s="1"/>
  <c r="I62" i="8"/>
  <c r="D13" i="4" s="1"/>
  <c r="K54" i="8"/>
  <c r="I61"/>
  <c r="E23" i="2"/>
  <c r="F23" s="1"/>
  <c r="G23" s="1"/>
  <c r="H23" s="1"/>
  <c r="I23" s="1"/>
  <c r="J23" s="1"/>
  <c r="K23" s="1"/>
  <c r="L23" s="1"/>
  <c r="M23" s="1"/>
  <c r="N23" s="1"/>
  <c r="O23" s="1"/>
  <c r="P23" s="1"/>
  <c r="Q23" s="1"/>
  <c r="R23" s="1"/>
  <c r="S23" s="1"/>
  <c r="T23" s="1"/>
  <c r="U23" s="1"/>
  <c r="V23" s="1"/>
  <c r="W23" s="1"/>
  <c r="X23" s="1"/>
  <c r="Y23" s="1"/>
  <c r="D23"/>
  <c r="F7" i="10"/>
  <c r="F8"/>
  <c r="F9"/>
  <c r="F10"/>
  <c r="F6"/>
  <c r="F11" l="1"/>
  <c r="D20" i="4" s="1"/>
  <c r="E19" s="1"/>
  <c r="I67" i="8"/>
  <c r="D12" i="4"/>
  <c r="E11" s="1"/>
  <c r="D18" s="1"/>
  <c r="E17" s="1"/>
  <c r="D16" l="1"/>
  <c r="E15" s="1"/>
  <c r="E25" s="1"/>
  <c r="D27" s="1"/>
  <c r="E26" s="1"/>
  <c r="D29" s="1"/>
  <c r="E28" s="1"/>
  <c r="E30" s="1"/>
  <c r="Z23" i="2"/>
  <c r="O27" l="1"/>
  <c r="Z25"/>
  <c r="V25"/>
  <c r="R25"/>
  <c r="W18"/>
  <c r="S18"/>
  <c r="S24" s="1"/>
  <c r="O25"/>
  <c r="O18"/>
  <c r="O24" s="1"/>
  <c r="K25"/>
  <c r="K18"/>
  <c r="K24" s="1"/>
  <c r="I18"/>
  <c r="I24" s="1"/>
  <c r="G25"/>
  <c r="E25"/>
  <c r="E18"/>
  <c r="E24" s="1"/>
  <c r="D18"/>
  <c r="T25"/>
  <c r="Y18"/>
  <c r="Y24" s="1"/>
  <c r="M25"/>
  <c r="M18"/>
  <c r="M24" s="1"/>
  <c r="I25"/>
  <c r="F18"/>
  <c r="F24" s="1"/>
  <c r="U25"/>
  <c r="V18"/>
  <c r="V24" s="1"/>
  <c r="N25"/>
  <c r="N18"/>
  <c r="N24" s="1"/>
  <c r="J18"/>
  <c r="D25"/>
  <c r="Z20"/>
  <c r="Z24" s="1"/>
  <c r="W25"/>
  <c r="S25"/>
  <c r="X18"/>
  <c r="X24" s="1"/>
  <c r="T18"/>
  <c r="T24" s="1"/>
  <c r="P18"/>
  <c r="L25"/>
  <c r="L18"/>
  <c r="L24" s="1"/>
  <c r="H18"/>
  <c r="H24" s="1"/>
  <c r="F25"/>
  <c r="C25"/>
  <c r="X25"/>
  <c r="P25"/>
  <c r="U18"/>
  <c r="U24" s="1"/>
  <c r="Q18"/>
  <c r="Q24" s="1"/>
  <c r="G18"/>
  <c r="G24" s="1"/>
  <c r="Y25"/>
  <c r="Q25"/>
  <c r="R18"/>
  <c r="R24" s="1"/>
  <c r="J25"/>
  <c r="H25"/>
  <c r="C18"/>
  <c r="C24" s="1"/>
  <c r="P24" l="1"/>
  <c r="R28"/>
  <c r="W24"/>
  <c r="T28"/>
  <c r="J24"/>
  <c r="J28"/>
  <c r="D24"/>
  <c r="L28"/>
  <c r="P27"/>
</calcChain>
</file>

<file path=xl/sharedStrings.xml><?xml version="1.0" encoding="utf-8"?>
<sst xmlns="http://schemas.openxmlformats.org/spreadsheetml/2006/main" count="603" uniqueCount="319">
  <si>
    <t>Valor (R$)</t>
  </si>
  <si>
    <t>P1</t>
  </si>
  <si>
    <t>P2</t>
  </si>
  <si>
    <t>P4</t>
  </si>
  <si>
    <t>T0</t>
  </si>
  <si>
    <t>T2</t>
  </si>
  <si>
    <t>TOTAL</t>
  </si>
  <si>
    <t>Discriminação</t>
  </si>
  <si>
    <t>Parcial</t>
  </si>
  <si>
    <t>Total</t>
  </si>
  <si>
    <t>A - EQUIPE TÉCNICA</t>
  </si>
  <si>
    <t>RESUMO DE ORÇAMENTO POR PREÇO GLOBAL</t>
  </si>
  <si>
    <t>Pessoal de Nível Superior</t>
  </si>
  <si>
    <t>Pessoal de Nível Técnico e Auxiliar</t>
  </si>
  <si>
    <t>Pessoal Administrativo</t>
  </si>
  <si>
    <t xml:space="preserve">A.1 - </t>
  </si>
  <si>
    <t xml:space="preserve">A.2 - </t>
  </si>
  <si>
    <t xml:space="preserve">A.3 - </t>
  </si>
  <si>
    <t>Taxas</t>
  </si>
  <si>
    <t>% do item "A"</t>
  </si>
  <si>
    <t>B - ENCARGOS SOCIAIS</t>
  </si>
  <si>
    <t>C - CUSTOS ADMINISTRATIVOS</t>
  </si>
  <si>
    <t>D - DESPESAS GERAIS</t>
  </si>
  <si>
    <t>I - CUSTOS DIRETOS (A+B+C+D)</t>
  </si>
  <si>
    <t>II - REMUNERAÇÃO DA EMPRESA</t>
  </si>
  <si>
    <t>% do itens "I"</t>
  </si>
  <si>
    <t>III - DESPESAS FISCAIS</t>
  </si>
  <si>
    <t>% do itens "I + II"</t>
  </si>
  <si>
    <t>TOTAL DO ORÇAMENTO I + II + III</t>
  </si>
  <si>
    <t>CRONOGRAMA FÍSICO-FINANCEIRO</t>
  </si>
  <si>
    <t>FINANCEIRO</t>
  </si>
  <si>
    <t>CRONOGRAMA DE MEDIÇÃO E PAGAMENTO</t>
  </si>
  <si>
    <t>Lote: 01</t>
  </si>
  <si>
    <t>Dias</t>
  </si>
  <si>
    <t>Etapas</t>
  </si>
  <si>
    <t>Relatório Periódico Nº 01 (RP-01)</t>
  </si>
  <si>
    <t>Relatório Periódico Nº 02 (RP-02)</t>
  </si>
  <si>
    <t>Relatório Preliminar</t>
  </si>
  <si>
    <t>Relatório Básico</t>
  </si>
  <si>
    <t>Relatório Final - Minuta</t>
  </si>
  <si>
    <t>Relatório Final - Impressão Definitiva</t>
  </si>
  <si>
    <t>Percentual Parcial (%)</t>
  </si>
  <si>
    <t>Percentual Acumulado/Total (%)</t>
  </si>
  <si>
    <t>Valor Parcial (R$)</t>
  </si>
  <si>
    <t>Valor Acumulado/Total (R$)</t>
  </si>
  <si>
    <t>EQUIPE TÉCNICA</t>
  </si>
  <si>
    <t>Atividade</t>
  </si>
  <si>
    <t>Categoria</t>
  </si>
  <si>
    <t>Tipo de Equipe</t>
  </si>
  <si>
    <t>Quant. Equipe</t>
  </si>
  <si>
    <t>Pessoa/Equipe</t>
  </si>
  <si>
    <t>Total (R$)</t>
  </si>
  <si>
    <t>Cód.</t>
  </si>
  <si>
    <t>a</t>
  </si>
  <si>
    <t>b</t>
  </si>
  <si>
    <t>c</t>
  </si>
  <si>
    <t>d</t>
  </si>
  <si>
    <t>Salário/Mês                 (R$)</t>
  </si>
  <si>
    <t>Coordenação</t>
  </si>
  <si>
    <t>Coordenador</t>
  </si>
  <si>
    <t>Chefe de Escritório</t>
  </si>
  <si>
    <t>Digitador</t>
  </si>
  <si>
    <t>A0</t>
  </si>
  <si>
    <t>A2</t>
  </si>
  <si>
    <t>Administração de Campo</t>
  </si>
  <si>
    <t>Eng. Coordenador Setorial</t>
  </si>
  <si>
    <t>Eng. Chefe Equipe</t>
  </si>
  <si>
    <t>Motorista</t>
  </si>
  <si>
    <t>Chefe de Posto</t>
  </si>
  <si>
    <t>Pesquisador</t>
  </si>
  <si>
    <t>T3</t>
  </si>
  <si>
    <t>Estudo de Tráfego: ocupação de veículos de carga</t>
  </si>
  <si>
    <t>Estudo de Tráfego: escritório (análises e formulações)</t>
  </si>
  <si>
    <t>Engenheiro</t>
  </si>
  <si>
    <t>Aux. Engenheiro</t>
  </si>
  <si>
    <t>Estudos Topográficos: locação, nivelamento e seções transversais</t>
  </si>
  <si>
    <t>Topógrafo Chefe</t>
  </si>
  <si>
    <t>Aux. Topografia</t>
  </si>
  <si>
    <t>Servente</t>
  </si>
  <si>
    <t>T1</t>
  </si>
  <si>
    <t>T6</t>
  </si>
  <si>
    <t>A3</t>
  </si>
  <si>
    <t>Estudos Topográficos: amarrações, cadastros e ocorrências</t>
  </si>
  <si>
    <t xml:space="preserve">Topógrafo </t>
  </si>
  <si>
    <t>Estudos Hidrológicos</t>
  </si>
  <si>
    <t>Engenheiro Auxiliar</t>
  </si>
  <si>
    <t>Cadastro de Passivos e Estudos Ambientais</t>
  </si>
  <si>
    <t>Eng. Ambiental</t>
  </si>
  <si>
    <t>Plano Funcional de Rodovias</t>
  </si>
  <si>
    <t>Cadista</t>
  </si>
  <si>
    <t>T5</t>
  </si>
  <si>
    <t>Orçamentos e Plano de Execução da Obra</t>
  </si>
  <si>
    <t>Equipe a - Nível Superior</t>
  </si>
  <si>
    <t>Equipe b - Nível Técnico e Auxiliar</t>
  </si>
  <si>
    <t>Equipe c - Administrativo</t>
  </si>
  <si>
    <t>VIAGENS</t>
  </si>
  <si>
    <t>Atividades</t>
  </si>
  <si>
    <t>Aérea (ida e volta)</t>
  </si>
  <si>
    <t>Terrestre (ida e volta)</t>
  </si>
  <si>
    <t>Quant.</t>
  </si>
  <si>
    <t>Coordenador (P1)</t>
  </si>
  <si>
    <t>Engenheiro (P2)</t>
  </si>
  <si>
    <t>Topografia</t>
  </si>
  <si>
    <t>Estudos Geotécnicos</t>
  </si>
  <si>
    <t>Cadastro de Passivo e Estudos Ambientais</t>
  </si>
  <si>
    <t>Eng. Ambiental (P2)</t>
  </si>
  <si>
    <t>Cadastramento de OAE, OAC e Sinalização</t>
  </si>
  <si>
    <t>Estudos Hidrológicos/Projeto de Drenagem e OAC</t>
  </si>
  <si>
    <t>Projeto Executivo de Restauração do Pavimento</t>
  </si>
  <si>
    <t>e</t>
  </si>
  <si>
    <t>f</t>
  </si>
  <si>
    <t>g=a*b*c*d*e*f</t>
  </si>
  <si>
    <t>Engenheiro (P1)</t>
  </si>
  <si>
    <t xml:space="preserve">TOTAL </t>
  </si>
  <si>
    <t>VEÍCULOS</t>
  </si>
  <si>
    <t>Veículo</t>
  </si>
  <si>
    <t>Estudo de Tráfego</t>
  </si>
  <si>
    <t>Sedan</t>
  </si>
  <si>
    <t>Unid.</t>
  </si>
  <si>
    <t>Meses</t>
  </si>
  <si>
    <t>Valor Mensal (R$)</t>
  </si>
  <si>
    <t>d = a*b*c</t>
  </si>
  <si>
    <t>EQUIPAMENTOS</t>
  </si>
  <si>
    <t>Equipamento</t>
  </si>
  <si>
    <t>Instrumental de Laboratório de Solos</t>
  </si>
  <si>
    <t>INFORMÁTICA</t>
  </si>
  <si>
    <t>Equipamento                                                                    (depreciação)</t>
  </si>
  <si>
    <t>Quant.                  (um)</t>
  </si>
  <si>
    <t>Notebook</t>
  </si>
  <si>
    <t>Computador + Impressora</t>
  </si>
  <si>
    <t>INSTALAÇÕES E MOBILIÁRIO</t>
  </si>
  <si>
    <t>Aluguel de Escritório</t>
  </si>
  <si>
    <t>Mobiliário de Escritório</t>
  </si>
  <si>
    <t>Aluguel de Laboratório</t>
  </si>
  <si>
    <t>SERVIÇOS GRÁFICOS</t>
  </si>
  <si>
    <t>Tipo de Relatório</t>
  </si>
  <si>
    <t>Título</t>
  </si>
  <si>
    <t>Cópia (Tipo)</t>
  </si>
  <si>
    <t>Quant. (folhas)</t>
  </si>
  <si>
    <t>Quant.   (vias)</t>
  </si>
  <si>
    <t>Valor Folhas (R$)</t>
  </si>
  <si>
    <t>A4</t>
  </si>
  <si>
    <t>A1/A3</t>
  </si>
  <si>
    <t>FÍSICO</t>
  </si>
  <si>
    <t>Item</t>
  </si>
  <si>
    <t>Taxa</t>
  </si>
  <si>
    <t>Grupo A</t>
  </si>
  <si>
    <t>A1</t>
  </si>
  <si>
    <t>A5</t>
  </si>
  <si>
    <t>A6</t>
  </si>
  <si>
    <t>A7</t>
  </si>
  <si>
    <t>A8</t>
  </si>
  <si>
    <t>Previdência Social</t>
  </si>
  <si>
    <t>Incra</t>
  </si>
  <si>
    <t>Senai/Senac</t>
  </si>
  <si>
    <t>Salário Educação</t>
  </si>
  <si>
    <t>Seguro Contra Risco de Acidentes de Trabalho</t>
  </si>
  <si>
    <t>FGTS</t>
  </si>
  <si>
    <t>Sebrae</t>
  </si>
  <si>
    <t>Sesi/Sesc</t>
  </si>
  <si>
    <t>Subtotal Grupo A</t>
  </si>
  <si>
    <t>Grupo B</t>
  </si>
  <si>
    <t>B1</t>
  </si>
  <si>
    <t>B2</t>
  </si>
  <si>
    <t>B3</t>
  </si>
  <si>
    <t>B4</t>
  </si>
  <si>
    <t>B5</t>
  </si>
  <si>
    <t>Repouso Semanal  Remunerado</t>
  </si>
  <si>
    <t>Férias</t>
  </si>
  <si>
    <t>Feriados</t>
  </si>
  <si>
    <t>13° Salário</t>
  </si>
  <si>
    <t>Subtotal Grupo B</t>
  </si>
  <si>
    <t>Grupo C</t>
  </si>
  <si>
    <t>C1</t>
  </si>
  <si>
    <t>C2</t>
  </si>
  <si>
    <t>Depósito por Rescisão Sem Justa Causa</t>
  </si>
  <si>
    <t>Aviso Prévio Indenizado</t>
  </si>
  <si>
    <t>Subtotal Grupo C</t>
  </si>
  <si>
    <t>Grupo D</t>
  </si>
  <si>
    <t>D1</t>
  </si>
  <si>
    <t>Reincidências</t>
  </si>
  <si>
    <t>Grupo A x Grupo B</t>
  </si>
  <si>
    <t>Subtotal Grupo D</t>
  </si>
  <si>
    <t>Auxílio Enfermidades, Acidentes de Trabalho e Ausências</t>
  </si>
  <si>
    <t>PLANILHA DE ENCARGOS DE LEIS SOCIAIS</t>
  </si>
  <si>
    <t>PLANILHA DE DESPESAS FISCAIS</t>
  </si>
  <si>
    <t>PIS</t>
  </si>
  <si>
    <t>COFINS</t>
  </si>
  <si>
    <t>ISS</t>
  </si>
  <si>
    <t>TOTAL SOBRE PREÇO DE VENDA</t>
  </si>
  <si>
    <t>TOTAL SOBRE CUSTO = (1/(1-0,1425))-1</t>
  </si>
  <si>
    <t>PLANILHA DE CUSTOS ADMINISTRATTIVOS</t>
  </si>
  <si>
    <t>Custos de Capacitação e Atualização Técnica</t>
  </si>
  <si>
    <t>Visitas e Viagens Técnicas</t>
  </si>
  <si>
    <t>Assinatura de Publicações Especializadas</t>
  </si>
  <si>
    <t>Custos de Acesso a Banco de Dados Computadorizados Nacionais/Estrangeiros</t>
  </si>
  <si>
    <t>Mão de Obra Administrativa e Treinamento de Recursos Humanos</t>
  </si>
  <si>
    <t>Desenvolvimento Comercial</t>
  </si>
  <si>
    <t>Outras Despesas</t>
  </si>
  <si>
    <t>Bonificação de Despesas Indiretas</t>
  </si>
  <si>
    <t>Hardware e Software para Aplicações Técnicas</t>
  </si>
  <si>
    <t>Gastos Legais, Bancários e Seguros</t>
  </si>
  <si>
    <t>Comunicações gerais (telefone fixo, fax, telex, malotes, internet)</t>
  </si>
  <si>
    <t>PLANILHA DE REMUNERAÇÃO DA EMPRESA</t>
  </si>
  <si>
    <t>Honorários Pagos a Terceiros (Advogados, Contadores, etc)</t>
  </si>
  <si>
    <t>Memória Descritiva dos Estudos Realizados</t>
  </si>
  <si>
    <t>Relatório Preliminar de Avaliação Ambiental - RPAA</t>
  </si>
  <si>
    <t>Relatório de Projeto e Documentos para a Licitração</t>
  </si>
  <si>
    <t>Projeto de Execução</t>
  </si>
  <si>
    <t>Memória Justificativa</t>
  </si>
  <si>
    <t>Estudos Geoténicos</t>
  </si>
  <si>
    <t>Notas de Serviço e Cálculo de Volumes</t>
  </si>
  <si>
    <t>Relatório de Projeto Básico</t>
  </si>
  <si>
    <t>Projeto Básico de Execução</t>
  </si>
  <si>
    <t>Orçamento Básico das Obras</t>
  </si>
  <si>
    <t>Relatório Básico de Avaliação Ambiental - RBAA</t>
  </si>
  <si>
    <t>Relatório Final de Avaliação Ambiental - RFAA</t>
  </si>
  <si>
    <t>Orçamento e Plano de Execução das Obras</t>
  </si>
  <si>
    <t>Manutenção e Automação do Acervo Técnico</t>
  </si>
  <si>
    <t>Despesas Legais, Bancos e Seguros</t>
  </si>
  <si>
    <t>Comunicação (telefone, fax, malote)</t>
  </si>
  <si>
    <t>Honorários (Contadores, Advogados, Auditores)</t>
  </si>
  <si>
    <t>pelo DNIT para encargos de Leis Sociais</t>
  </si>
  <si>
    <t>Lote: ÚNICO</t>
  </si>
  <si>
    <t>Engenheiro (P1/P2)</t>
  </si>
  <si>
    <t>Geólogo (P1)</t>
  </si>
  <si>
    <t>Projeto Geométrico/Terraplenagem</t>
  </si>
  <si>
    <t>Orçamento/PI exec. Obras</t>
  </si>
  <si>
    <t>Lote:Unico</t>
  </si>
  <si>
    <t>Desvio de Tráfego</t>
  </si>
  <si>
    <t>Tecnólogo</t>
  </si>
  <si>
    <t>Arquiteto</t>
  </si>
  <si>
    <t>Sinalização e Obras Complementares</t>
  </si>
  <si>
    <t>Serviços de campo</t>
  </si>
  <si>
    <t>Administração</t>
  </si>
  <si>
    <t>Terminais e Estações-Estruturas e Arquitetura</t>
  </si>
  <si>
    <t xml:space="preserve">Extensão (km) = </t>
  </si>
  <si>
    <t>Planejamento</t>
  </si>
  <si>
    <t>Nº Meses</t>
  </si>
  <si>
    <t>e=c*d</t>
  </si>
  <si>
    <t>Gerenciamento</t>
  </si>
  <si>
    <t>Auxiliar de Engenheiro</t>
  </si>
  <si>
    <t xml:space="preserve">Serviços de Campo </t>
  </si>
  <si>
    <t>Laboratorista de Solos</t>
  </si>
  <si>
    <t>Laboratorista de Concreto</t>
  </si>
  <si>
    <t>Inspetor de Campo</t>
  </si>
  <si>
    <t>Escritório - Relatórios e Medições</t>
  </si>
  <si>
    <t>c = a*b</t>
  </si>
  <si>
    <t>Utilitário</t>
  </si>
  <si>
    <t>R1</t>
  </si>
  <si>
    <t>R2</t>
  </si>
  <si>
    <t>R3</t>
  </si>
  <si>
    <t>R4</t>
  </si>
  <si>
    <t>R5</t>
  </si>
  <si>
    <t>R6</t>
  </si>
  <si>
    <t>Relatórios Mensais de Supervisão e Gerenciamento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</si>
  <si>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</si>
  <si>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</si>
  <si>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</si>
  <si>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</si>
  <si>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</si>
  <si>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</si>
  <si>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</si>
  <si>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</si>
  <si>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</si>
  <si>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</si>
  <si>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</si>
  <si>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</si>
  <si>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</si>
  <si>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</si>
  <si>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</si>
  <si>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</si>
  <si>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A4/A3</t>
  </si>
  <si>
    <t>R.A. - 01</t>
  </si>
  <si>
    <t>R.A. - 02</t>
  </si>
  <si>
    <t>"As Built" e Orçamento da Obra</t>
  </si>
  <si>
    <t>Relatório Final Supervisão</t>
  </si>
  <si>
    <t>Relatório Final Estudos Ambientais</t>
  </si>
  <si>
    <t>Relatório Final - Avaliação Ambiental</t>
  </si>
  <si>
    <t xml:space="preserve"> Relatório de Estudos Preliminares</t>
  </si>
  <si>
    <t xml:space="preserve"> Relatório Preliminar de Avaliação Ambiental - RPAA</t>
  </si>
  <si>
    <t xml:space="preserve"> Relatório do Projeto Básico</t>
  </si>
  <si>
    <t xml:space="preserve"> Relatório Básico de Execução</t>
  </si>
  <si>
    <t xml:space="preserve"> Orçamento Básico das Obras</t>
  </si>
  <si>
    <t xml:space="preserve"> Relatório Básico de Avaliação Ambiental</t>
  </si>
  <si>
    <t>Relatório de Andamento - RA 1</t>
  </si>
  <si>
    <t xml:space="preserve"> Relatório de Andamento - RA 2</t>
  </si>
  <si>
    <t xml:space="preserve">Prazo = </t>
  </si>
  <si>
    <t>Serviços de Supervisão Para as Obras de Implantação do "BRT"</t>
  </si>
  <si>
    <t>D.1 - Veículos</t>
  </si>
  <si>
    <t>D.2 - Equipamentos</t>
  </si>
  <si>
    <t>D.3 - Informática</t>
  </si>
  <si>
    <t>D.4 - Instalações e Mobiliário</t>
  </si>
  <si>
    <t>D.5 - Serviços Gráficos</t>
  </si>
  <si>
    <t>Auxiliar de Topografia</t>
  </si>
  <si>
    <t>Cadastro de Passivos e Estudos Ambientais, Sinalização e Obras Complementares e Sinalização e Obras Complementares</t>
  </si>
  <si>
    <t>Planejamento e Gerenciamento</t>
  </si>
  <si>
    <t>Instrumental de Topografia</t>
  </si>
  <si>
    <t>Gerenciamento / Planejamento</t>
  </si>
  <si>
    <t>T4</t>
  </si>
  <si>
    <t>Ordem de Serviço</t>
  </si>
  <si>
    <t xml:space="preserve">Relatórios Periódicos </t>
  </si>
  <si>
    <t>Relatório Final</t>
  </si>
  <si>
    <t>Para o cálculo do preço proposto foi considerado 84,04 %, que é o valor máximo admitido</t>
  </si>
  <si>
    <t>Engenheiro Pleno</t>
  </si>
  <si>
    <t>Engenheiro Sênior</t>
  </si>
  <si>
    <t>QUADRO  - Serviços de Supervisão e Fiscalização Para as Obras de Implantação do "BRT"</t>
  </si>
  <si>
    <t>R$/km = 409.243,46</t>
  </si>
  <si>
    <t>CORREDOR GOIÁS BRT NS</t>
  </si>
  <si>
    <t>QUADRO 02</t>
  </si>
  <si>
    <t>Ligação do Terminal Recanto do Bosque ao Terminal Cruzeiro do Sul</t>
  </si>
  <si>
    <t xml:space="preserve">    Prazo inical : 730 dias</t>
  </si>
  <si>
    <t>Extensão: 21,80 km</t>
  </si>
  <si>
    <t>Corredor Exclusivo para o Transporte Coletivo</t>
  </si>
  <si>
    <t>Serviços de Supervisão Para as Obras de Implantação do "CORREDOR GOIÁS BRT NORTE SUL"</t>
  </si>
  <si>
    <t>Goiânia, 02 de Julho de 2014</t>
  </si>
  <si>
    <t>Eng. Civil Benjamin Kennedy M Costa</t>
  </si>
  <si>
    <t>Mês base: Junho/2014</t>
  </si>
  <si>
    <t>Mês base: jUNHO/2014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</si>
</sst>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0.00000%"/>
    <numFmt numFmtId="166" formatCode="0.0000%"/>
    <numFmt numFmtId="167" formatCode="#,##0\ &quot; dias&quot;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18"/>
      <name val="Arial Narrow"/>
      <family val="2"/>
    </font>
    <font>
      <b/>
      <sz val="10"/>
      <color indexed="18"/>
      <name val="Arial Narrow"/>
      <family val="2"/>
    </font>
    <font>
      <b/>
      <sz val="10"/>
      <color indexed="9"/>
      <name val="Arial Narrow"/>
      <family val="2"/>
    </font>
    <font>
      <b/>
      <sz val="12"/>
      <color indexed="8"/>
      <name val="Arial Narrow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  <font>
      <b/>
      <sz val="14"/>
      <color indexed="18"/>
      <name val="Arial Narrow"/>
      <family val="2"/>
    </font>
    <font>
      <b/>
      <sz val="14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9"/>
      </left>
      <right style="thin">
        <color indexed="64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9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9"/>
      </left>
      <right style="medium">
        <color indexed="9"/>
      </right>
      <top/>
      <bottom style="hair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23"/>
      </top>
      <bottom style="hair">
        <color indexed="64"/>
      </bottom>
      <diagonal/>
    </border>
    <border>
      <left/>
      <right style="thin">
        <color indexed="64"/>
      </right>
      <top style="hair">
        <color indexed="23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18"/>
      </bottom>
      <diagonal/>
    </border>
    <border>
      <left style="medium">
        <color indexed="9"/>
      </left>
      <right style="thin">
        <color indexed="18"/>
      </right>
      <top style="medium">
        <color indexed="9"/>
      </top>
      <bottom style="hair">
        <color indexed="64"/>
      </bottom>
      <diagonal/>
    </border>
    <border>
      <left style="thin">
        <color indexed="1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18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18"/>
      </right>
      <top style="hair">
        <color indexed="64"/>
      </top>
      <bottom style="thin">
        <color indexed="64"/>
      </bottom>
      <diagonal/>
    </border>
    <border>
      <left style="thin">
        <color indexed="1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hair">
        <color indexed="64"/>
      </right>
      <top style="hair">
        <color indexed="64"/>
      </top>
      <bottom style="medium">
        <color indexed="18"/>
      </bottom>
      <diagonal/>
    </border>
    <border>
      <left style="hair">
        <color indexed="64"/>
      </left>
      <right style="thin">
        <color indexed="18"/>
      </right>
      <top style="hair">
        <color indexed="64"/>
      </top>
      <bottom style="medium">
        <color indexed="18"/>
      </bottom>
      <diagonal/>
    </border>
    <border>
      <left/>
      <right style="medium">
        <color indexed="9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/>
      <top style="hair">
        <color indexed="23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18"/>
      </right>
      <top/>
      <bottom style="medium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 style="medium">
        <color indexed="9"/>
      </bottom>
      <diagonal/>
    </border>
    <border>
      <left/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18"/>
      </bottom>
      <diagonal/>
    </border>
    <border>
      <left/>
      <right/>
      <top style="thin">
        <color indexed="64"/>
      </top>
      <bottom style="medium">
        <color indexed="18"/>
      </bottom>
      <diagonal/>
    </border>
    <border>
      <left/>
      <right style="hair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medium">
        <color indexed="9"/>
      </right>
      <top style="thin">
        <color indexed="64"/>
      </top>
      <bottom/>
      <diagonal/>
    </border>
    <border>
      <left style="thin">
        <color indexed="64"/>
      </left>
      <right style="medium">
        <color indexed="9"/>
      </right>
      <top/>
      <bottom/>
      <diagonal/>
    </border>
    <border>
      <left style="thin">
        <color indexed="64"/>
      </left>
      <right style="medium">
        <color indexed="9"/>
      </right>
      <top/>
      <bottom style="hair">
        <color indexed="64"/>
      </bottom>
      <diagonal/>
    </border>
    <border>
      <left style="medium">
        <color indexed="9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 style="medium">
        <color indexed="9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9"/>
      </bottom>
      <diagonal/>
    </border>
    <border>
      <left style="thin">
        <color indexed="64"/>
      </left>
      <right style="thin">
        <color theme="0"/>
      </right>
      <top style="medium">
        <color indexed="9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justify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164" fontId="3" fillId="0" borderId="0" xfId="0" applyNumberFormat="1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/>
    <xf numFmtId="4" fontId="3" fillId="0" borderId="3" xfId="3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justify"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4" fontId="3" fillId="0" borderId="19" xfId="3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4" fontId="4" fillId="4" borderId="20" xfId="0" applyNumberFormat="1" applyFont="1" applyFill="1" applyBorder="1" applyAlignment="1">
      <alignment horizontal="left" vertical="center" wrapText="1"/>
    </xf>
    <xf numFmtId="4" fontId="4" fillId="4" borderId="3" xfId="3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left" vertical="center" wrapText="1"/>
    </xf>
    <xf numFmtId="4" fontId="4" fillId="4" borderId="24" xfId="3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 wrapText="1"/>
    </xf>
    <xf numFmtId="10" fontId="3" fillId="0" borderId="29" xfId="3" applyNumberFormat="1" applyFont="1" applyFill="1" applyBorder="1" applyAlignment="1">
      <alignment horizontal="center" vertical="center" wrapText="1"/>
    </xf>
    <xf numFmtId="10" fontId="3" fillId="0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10" fontId="3" fillId="0" borderId="8" xfId="3" applyNumberFormat="1" applyFont="1" applyFill="1" applyBorder="1" applyAlignment="1">
      <alignment horizontal="center" vertical="center" wrapText="1"/>
    </xf>
    <xf numFmtId="10" fontId="3" fillId="0" borderId="32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Alignment="1">
      <alignment horizontal="center" vertical="center"/>
    </xf>
    <xf numFmtId="0" fontId="4" fillId="0" borderId="33" xfId="0" applyFont="1" applyBorder="1" applyAlignment="1">
      <alignment vertical="center"/>
    </xf>
    <xf numFmtId="4" fontId="4" fillId="0" borderId="34" xfId="0" applyNumberFormat="1" applyFont="1" applyBorder="1" applyAlignment="1">
      <alignment vertical="center"/>
    </xf>
    <xf numFmtId="0" fontId="3" fillId="0" borderId="35" xfId="0" applyFont="1" applyFill="1" applyBorder="1" applyAlignment="1">
      <alignment horizontal="left" vertical="center" wrapText="1"/>
    </xf>
    <xf numFmtId="10" fontId="4" fillId="0" borderId="0" xfId="0" applyNumberFormat="1" applyFont="1" applyAlignment="1">
      <alignment horizontal="center" vertical="center"/>
    </xf>
    <xf numFmtId="10" fontId="4" fillId="6" borderId="0" xfId="0" applyNumberFormat="1" applyFont="1" applyFill="1" applyBorder="1"/>
    <xf numFmtId="165" fontId="4" fillId="0" borderId="0" xfId="0" applyNumberFormat="1" applyFont="1" applyAlignment="1">
      <alignment vertical="center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10" fontId="0" fillId="0" borderId="0" xfId="0" applyNumberFormat="1"/>
    <xf numFmtId="0" fontId="9" fillId="0" borderId="37" xfId="0" applyFont="1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17" xfId="0" applyBorder="1"/>
    <xf numFmtId="10" fontId="0" fillId="0" borderId="40" xfId="0" applyNumberFormat="1" applyBorder="1"/>
    <xf numFmtId="10" fontId="9" fillId="0" borderId="41" xfId="0" applyNumberFormat="1" applyFont="1" applyBorder="1"/>
    <xf numFmtId="0" fontId="9" fillId="0" borderId="4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3" xfId="0" applyBorder="1"/>
    <xf numFmtId="10" fontId="0" fillId="0" borderId="44" xfId="0" applyNumberFormat="1" applyBorder="1"/>
    <xf numFmtId="0" fontId="9" fillId="0" borderId="45" xfId="0" applyFont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10" fontId="9" fillId="7" borderId="46" xfId="0" applyNumberFormat="1" applyFont="1" applyFill="1" applyBorder="1"/>
    <xf numFmtId="0" fontId="0" fillId="0" borderId="39" xfId="0" applyBorder="1" applyAlignment="1">
      <alignment horizontal="center"/>
    </xf>
    <xf numFmtId="10" fontId="0" fillId="0" borderId="41" xfId="0" applyNumberFormat="1" applyBorder="1"/>
    <xf numFmtId="10" fontId="9" fillId="0" borderId="46" xfId="0" applyNumberFormat="1" applyFont="1" applyFill="1" applyBorder="1"/>
    <xf numFmtId="10" fontId="9" fillId="6" borderId="36" xfId="0" applyNumberFormat="1" applyFont="1" applyFill="1" applyBorder="1"/>
    <xf numFmtId="10" fontId="0" fillId="0" borderId="40" xfId="0" applyNumberFormat="1" applyFill="1" applyBorder="1"/>
    <xf numFmtId="10" fontId="0" fillId="0" borderId="41" xfId="0" applyNumberForma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166" fontId="3" fillId="0" borderId="0" xfId="0" applyNumberFormat="1" applyFont="1"/>
    <xf numFmtId="10" fontId="9" fillId="0" borderId="41" xfId="0" applyNumberFormat="1" applyFont="1" applyFill="1" applyBorder="1"/>
    <xf numFmtId="0" fontId="4" fillId="0" borderId="36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0" fillId="0" borderId="49" xfId="0" applyBorder="1" applyAlignment="1">
      <alignment horizontal="center"/>
    </xf>
    <xf numFmtId="10" fontId="0" fillId="0" borderId="50" xfId="0" applyNumberFormat="1" applyFill="1" applyBorder="1"/>
    <xf numFmtId="0" fontId="3" fillId="0" borderId="19" xfId="0" applyFont="1" applyBorder="1" applyAlignment="1">
      <alignment horizontal="center" vertical="center" wrapText="1"/>
    </xf>
    <xf numFmtId="4" fontId="3" fillId="0" borderId="5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52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3" fontId="4" fillId="8" borderId="53" xfId="0" applyNumberFormat="1" applyFont="1" applyFill="1" applyBorder="1" applyAlignment="1">
      <alignment horizontal="justify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4" fontId="3" fillId="0" borderId="6" xfId="3" applyNumberFormat="1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4" fontId="3" fillId="0" borderId="7" xfId="3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57" xfId="0" applyNumberFormat="1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7" fillId="2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10" fontId="3" fillId="0" borderId="36" xfId="3" applyNumberFormat="1" applyFont="1" applyFill="1" applyBorder="1" applyAlignment="1">
      <alignment horizontal="center" vertical="center" wrapText="1"/>
    </xf>
    <xf numFmtId="10" fontId="3" fillId="0" borderId="36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center" wrapText="1"/>
    </xf>
    <xf numFmtId="10" fontId="4" fillId="0" borderId="36" xfId="3" applyNumberFormat="1" applyFont="1" applyFill="1" applyBorder="1" applyAlignment="1">
      <alignment horizontal="center" vertical="center" wrapText="1"/>
    </xf>
    <xf numFmtId="10" fontId="4" fillId="0" borderId="36" xfId="0" applyNumberFormat="1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0" fillId="0" borderId="0" xfId="0" applyBorder="1"/>
    <xf numFmtId="0" fontId="3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52" xfId="3" applyNumberFormat="1" applyFont="1" applyFill="1" applyBorder="1" applyAlignment="1">
      <alignment horizontal="center" vertical="center" wrapText="1"/>
    </xf>
    <xf numFmtId="4" fontId="3" fillId="0" borderId="52" xfId="3" applyNumberFormat="1" applyFont="1" applyFill="1" applyBorder="1" applyAlignment="1">
      <alignment horizontal="center" vertical="center" wrapText="1"/>
    </xf>
    <xf numFmtId="167" fontId="3" fillId="0" borderId="71" xfId="0" applyNumberFormat="1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right" vertical="center"/>
    </xf>
    <xf numFmtId="0" fontId="3" fillId="0" borderId="71" xfId="0" applyFont="1" applyBorder="1" applyAlignment="1">
      <alignment horizontal="left" vertical="center"/>
    </xf>
    <xf numFmtId="164" fontId="3" fillId="9" borderId="72" xfId="3" applyFont="1" applyFill="1" applyBorder="1" applyAlignment="1">
      <alignment horizontal="center" vertical="center"/>
    </xf>
    <xf numFmtId="164" fontId="4" fillId="4" borderId="32" xfId="3" applyFont="1" applyFill="1" applyBorder="1" applyAlignment="1">
      <alignment horizontal="right"/>
    </xf>
    <xf numFmtId="164" fontId="4" fillId="4" borderId="13" xfId="3" applyFont="1" applyFill="1" applyBorder="1" applyAlignment="1">
      <alignment horizontal="right"/>
    </xf>
    <xf numFmtId="164" fontId="4" fillId="4" borderId="22" xfId="3" applyFont="1" applyFill="1" applyBorder="1" applyAlignment="1">
      <alignment horizontal="right"/>
    </xf>
    <xf numFmtId="0" fontId="7" fillId="2" borderId="73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10" fontId="0" fillId="0" borderId="0" xfId="2" applyNumberFormat="1" applyFont="1"/>
    <xf numFmtId="0" fontId="13" fillId="2" borderId="74" xfId="0" applyFont="1" applyFill="1" applyBorder="1" applyAlignment="1">
      <alignment horizontal="center" vertical="center" wrapText="1"/>
    </xf>
    <xf numFmtId="0" fontId="14" fillId="0" borderId="0" xfId="0" applyFont="1"/>
    <xf numFmtId="4" fontId="14" fillId="0" borderId="3" xfId="3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14" fillId="0" borderId="3" xfId="3" applyNumberFormat="1" applyFont="1" applyFill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/>
    </xf>
    <xf numFmtId="4" fontId="14" fillId="0" borderId="7" xfId="3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10" fontId="14" fillId="0" borderId="29" xfId="3" applyNumberFormat="1" applyFont="1" applyFill="1" applyBorder="1" applyAlignment="1">
      <alignment horizontal="center" vertical="center" wrapText="1"/>
    </xf>
    <xf numFmtId="10" fontId="14" fillId="0" borderId="8" xfId="3" applyNumberFormat="1" applyFont="1" applyFill="1" applyBorder="1" applyAlignment="1">
      <alignment horizontal="center" vertical="center" wrapText="1"/>
    </xf>
    <xf numFmtId="4" fontId="11" fillId="4" borderId="3" xfId="3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4" fontId="11" fillId="4" borderId="24" xfId="3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4" fillId="0" borderId="42" xfId="0" applyFont="1" applyFill="1" applyBorder="1" applyAlignment="1">
      <alignment horizontal="left" vertical="center" wrapText="1"/>
    </xf>
    <xf numFmtId="4" fontId="11" fillId="4" borderId="21" xfId="0" applyNumberFormat="1" applyFont="1" applyFill="1" applyBorder="1" applyAlignment="1">
      <alignment horizontal="left" vertical="center" wrapText="1"/>
    </xf>
    <xf numFmtId="4" fontId="11" fillId="4" borderId="75" xfId="0" applyNumberFormat="1" applyFont="1" applyFill="1" applyBorder="1" applyAlignment="1">
      <alignment horizontal="left" vertical="center" wrapText="1"/>
    </xf>
    <xf numFmtId="0" fontId="13" fillId="2" borderId="76" xfId="0" applyFont="1" applyFill="1" applyBorder="1" applyAlignment="1">
      <alignment horizontal="center" vertical="center" wrapText="1"/>
    </xf>
    <xf numFmtId="4" fontId="14" fillId="0" borderId="77" xfId="3" applyNumberFormat="1" applyFont="1" applyFill="1" applyBorder="1" applyAlignment="1">
      <alignment horizontal="center" vertical="center" wrapText="1"/>
    </xf>
    <xf numFmtId="4" fontId="14" fillId="0" borderId="78" xfId="0" applyNumberFormat="1" applyFont="1" applyBorder="1" applyAlignment="1">
      <alignment horizontal="center" vertical="center"/>
    </xf>
    <xf numFmtId="10" fontId="14" fillId="0" borderId="77" xfId="3" applyNumberFormat="1" applyFont="1" applyFill="1" applyBorder="1" applyAlignment="1">
      <alignment horizontal="center" vertical="center" wrapText="1"/>
    </xf>
    <xf numFmtId="4" fontId="14" fillId="0" borderId="78" xfId="3" applyNumberFormat="1" applyFont="1" applyFill="1" applyBorder="1" applyAlignment="1">
      <alignment horizontal="center" vertical="center" wrapText="1"/>
    </xf>
    <xf numFmtId="10" fontId="14" fillId="0" borderId="78" xfId="0" applyNumberFormat="1" applyFont="1" applyBorder="1" applyAlignment="1">
      <alignment horizontal="center" vertical="center"/>
    </xf>
    <xf numFmtId="4" fontId="14" fillId="0" borderId="79" xfId="3" applyNumberFormat="1" applyFont="1" applyFill="1" applyBorder="1" applyAlignment="1">
      <alignment horizontal="center" vertical="center" wrapText="1"/>
    </xf>
    <xf numFmtId="10" fontId="14" fillId="0" borderId="80" xfId="0" applyNumberFormat="1" applyFont="1" applyBorder="1" applyAlignment="1">
      <alignment horizontal="center" vertical="center"/>
    </xf>
    <xf numFmtId="10" fontId="14" fillId="0" borderId="81" xfId="3" applyNumberFormat="1" applyFont="1" applyFill="1" applyBorder="1" applyAlignment="1">
      <alignment horizontal="center" vertical="center" wrapText="1"/>
    </xf>
    <xf numFmtId="10" fontId="14" fillId="0" borderId="82" xfId="3" applyNumberFormat="1" applyFont="1" applyFill="1" applyBorder="1" applyAlignment="1">
      <alignment horizontal="center" vertical="center" wrapText="1"/>
    </xf>
    <xf numFmtId="4" fontId="11" fillId="4" borderId="77" xfId="3" applyNumberFormat="1" applyFont="1" applyFill="1" applyBorder="1" applyAlignment="1">
      <alignment horizontal="center" vertical="center" wrapText="1"/>
    </xf>
    <xf numFmtId="4" fontId="11" fillId="4" borderId="83" xfId="3" applyNumberFormat="1" applyFont="1" applyFill="1" applyBorder="1" applyAlignment="1">
      <alignment horizontal="center" vertical="center" wrapText="1"/>
    </xf>
    <xf numFmtId="4" fontId="11" fillId="4" borderId="84" xfId="3" applyNumberFormat="1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3" fontId="4" fillId="8" borderId="54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horizontal="left" vertical="center"/>
    </xf>
    <xf numFmtId="164" fontId="3" fillId="10" borderId="0" xfId="3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4" borderId="35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9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11" fillId="0" borderId="68" xfId="0" applyFont="1" applyBorder="1" applyAlignment="1">
      <alignment horizontal="center" vertical="center" textRotation="90"/>
    </xf>
    <xf numFmtId="0" fontId="11" fillId="0" borderId="111" xfId="0" applyFont="1" applyBorder="1" applyAlignment="1">
      <alignment horizontal="center" vertical="center" textRotation="90"/>
    </xf>
    <xf numFmtId="0" fontId="11" fillId="0" borderId="67" xfId="0" applyFont="1" applyBorder="1" applyAlignment="1">
      <alignment horizontal="center" vertical="center" textRotation="90"/>
    </xf>
    <xf numFmtId="0" fontId="11" fillId="0" borderId="68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6" xfId="0" applyBorder="1"/>
    <xf numFmtId="0" fontId="4" fillId="0" borderId="68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9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43" fontId="3" fillId="0" borderId="0" xfId="0" applyNumberFormat="1" applyFont="1" applyAlignment="1">
      <alignment horizontal="center"/>
    </xf>
    <xf numFmtId="0" fontId="7" fillId="2" borderId="106" xfId="0" applyFont="1" applyFill="1" applyBorder="1" applyAlignment="1">
      <alignment horizontal="center" vertical="center"/>
    </xf>
    <xf numFmtId="0" fontId="7" fillId="2" borderId="10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7" fillId="2" borderId="98" xfId="0" applyFont="1" applyFill="1" applyBorder="1" applyAlignment="1">
      <alignment horizontal="center" vertical="center"/>
    </xf>
    <xf numFmtId="0" fontId="7" fillId="2" borderId="99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right" vertical="center" wrapText="1"/>
    </xf>
    <xf numFmtId="0" fontId="4" fillId="4" borderId="101" xfId="0" applyFont="1" applyFill="1" applyBorder="1" applyAlignment="1">
      <alignment horizontal="right" vertical="center" wrapText="1"/>
    </xf>
    <xf numFmtId="0" fontId="4" fillId="4" borderId="102" xfId="0" applyFont="1" applyFill="1" applyBorder="1" applyAlignment="1">
      <alignment horizontal="right" vertical="center" wrapText="1"/>
    </xf>
    <xf numFmtId="0" fontId="7" fillId="2" borderId="103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4" fillId="0" borderId="10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right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 wrapText="1"/>
    </xf>
    <xf numFmtId="0" fontId="7" fillId="2" borderId="10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110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112" xfId="0" applyFont="1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7" borderId="47" xfId="0" applyFont="1" applyFill="1" applyBorder="1" applyAlignment="1">
      <alignment horizontal="center"/>
    </xf>
    <xf numFmtId="0" fontId="9" fillId="7" borderId="66" xfId="0" applyFont="1" applyFill="1" applyBorder="1" applyAlignment="1">
      <alignment horizontal="center"/>
    </xf>
    <xf numFmtId="0" fontId="9" fillId="7" borderId="46" xfId="0" applyFont="1" applyFill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14" xfId="0" applyBorder="1" applyAlignment="1">
      <alignment horizontal="left"/>
    </xf>
    <xf numFmtId="0" fontId="9" fillId="0" borderId="47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6" borderId="47" xfId="0" applyFont="1" applyFill="1" applyBorder="1" applyAlignment="1">
      <alignment horizontal="center"/>
    </xf>
    <xf numFmtId="0" fontId="9" fillId="6" borderId="66" xfId="0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13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9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66" xfId="0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10" fillId="2" borderId="117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44" xfId="0" applyBorder="1" applyAlignment="1">
      <alignment horizontal="center"/>
    </xf>
  </cellXfs>
  <cellStyles count="4">
    <cellStyle name="Normal" xfId="0" builtinId="0"/>
    <cellStyle name="Normal 2" xfId="1"/>
    <cellStyle name="Porcentagem" xfId="2" builtinId="5"/>
    <cellStyle name="Separador de milhares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952500</xdr:colOff>
      <xdr:row>5</xdr:row>
      <xdr:rowOff>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0" y="76200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QUADRO 12</a:t>
          </a:r>
        </a:p>
        <a:p>
          <a:pPr algn="l" rtl="0">
            <a:defRPr sz="1000"/>
          </a:pPr>
          <a:endParaRPr lang="pt-B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962025</xdr:colOff>
      <xdr:row>5</xdr:row>
      <xdr:rowOff>0</xdr:rowOff>
    </xdr:from>
    <xdr:to>
      <xdr:col>0</xdr:col>
      <xdr:colOff>962025</xdr:colOff>
      <xdr:row>5</xdr:row>
      <xdr:rowOff>0</xdr:rowOff>
    </xdr:to>
    <xdr:sp macro="" textlink="">
      <xdr:nvSpPr>
        <xdr:cNvPr id="5708" name="Line 2"/>
        <xdr:cNvSpPr>
          <a:spLocks noChangeShapeType="1"/>
        </xdr:cNvSpPr>
      </xdr:nvSpPr>
      <xdr:spPr bwMode="auto">
        <a:xfrm>
          <a:off x="962025" y="27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 editAs="oneCell">
    <xdr:from>
      <xdr:col>3</xdr:col>
      <xdr:colOff>504825</xdr:colOff>
      <xdr:row>1</xdr:row>
      <xdr:rowOff>0</xdr:rowOff>
    </xdr:from>
    <xdr:to>
      <xdr:col>4</xdr:col>
      <xdr:colOff>885825</xdr:colOff>
      <xdr:row>4</xdr:row>
      <xdr:rowOff>66675</xdr:rowOff>
    </xdr:to>
    <xdr:pic>
      <xdr:nvPicPr>
        <xdr:cNvPr id="4" name="Imagem 3" descr="Sem Título-1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9575" y="161925"/>
          <a:ext cx="1285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</xdr:row>
      <xdr:rowOff>38100</xdr:rowOff>
    </xdr:from>
    <xdr:to>
      <xdr:col>1</xdr:col>
      <xdr:colOff>123824</xdr:colOff>
      <xdr:row>3</xdr:row>
      <xdr:rowOff>142875</xdr:rowOff>
    </xdr:to>
    <xdr:pic>
      <xdr:nvPicPr>
        <xdr:cNvPr id="5" name="Imagem 4" descr="novo%20logo%20CMTC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00025"/>
          <a:ext cx="990599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971550" y="197167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1</xdr:col>
      <xdr:colOff>514350</xdr:colOff>
      <xdr:row>8</xdr:row>
      <xdr:rowOff>0</xdr:rowOff>
    </xdr:from>
    <xdr:to>
      <xdr:col>7</xdr:col>
      <xdr:colOff>2495550</xdr:colOff>
      <xdr:row>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1485900" y="1971675"/>
          <a:ext cx="6991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  <xdr:twoCellAnchor>
    <xdr:from>
      <xdr:col>2</xdr:col>
      <xdr:colOff>0</xdr:colOff>
      <xdr:row>10</xdr:row>
      <xdr:rowOff>133350</xdr:rowOff>
    </xdr:from>
    <xdr:to>
      <xdr:col>4</xdr:col>
      <xdr:colOff>19050</xdr:colOff>
      <xdr:row>10</xdr:row>
      <xdr:rowOff>133350</xdr:rowOff>
    </xdr:to>
    <xdr:sp macro="" textlink="">
      <xdr:nvSpPr>
        <xdr:cNvPr id="32151" name="Line 5"/>
        <xdr:cNvSpPr>
          <a:spLocks noChangeShapeType="1"/>
        </xdr:cNvSpPr>
      </xdr:nvSpPr>
      <xdr:spPr bwMode="auto">
        <a:xfrm>
          <a:off x="3390900" y="2600325"/>
          <a:ext cx="171450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11</xdr:row>
      <xdr:rowOff>133350</xdr:rowOff>
    </xdr:from>
    <xdr:to>
      <xdr:col>6</xdr:col>
      <xdr:colOff>9525</xdr:colOff>
      <xdr:row>11</xdr:row>
      <xdr:rowOff>133350</xdr:rowOff>
    </xdr:to>
    <xdr:sp macro="" textlink="">
      <xdr:nvSpPr>
        <xdr:cNvPr id="32152" name="Line 6"/>
        <xdr:cNvSpPr>
          <a:spLocks noChangeShapeType="1"/>
        </xdr:cNvSpPr>
      </xdr:nvSpPr>
      <xdr:spPr bwMode="auto">
        <a:xfrm>
          <a:off x="5095875" y="2847975"/>
          <a:ext cx="16954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438150</xdr:colOff>
      <xdr:row>13</xdr:row>
      <xdr:rowOff>123825</xdr:rowOff>
    </xdr:from>
    <xdr:to>
      <xdr:col>5</xdr:col>
      <xdr:colOff>0</xdr:colOff>
      <xdr:row>13</xdr:row>
      <xdr:rowOff>123825</xdr:rowOff>
    </xdr:to>
    <xdr:sp macro="" textlink="">
      <xdr:nvSpPr>
        <xdr:cNvPr id="32153" name="Line 7"/>
        <xdr:cNvSpPr>
          <a:spLocks noChangeShapeType="1"/>
        </xdr:cNvSpPr>
      </xdr:nvSpPr>
      <xdr:spPr bwMode="auto">
        <a:xfrm>
          <a:off x="3829050" y="3333750"/>
          <a:ext cx="210502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838200</xdr:colOff>
      <xdr:row>14</xdr:row>
      <xdr:rowOff>123825</xdr:rowOff>
    </xdr:from>
    <xdr:to>
      <xdr:col>8</xdr:col>
      <xdr:colOff>19050</xdr:colOff>
      <xdr:row>14</xdr:row>
      <xdr:rowOff>123825</xdr:rowOff>
    </xdr:to>
    <xdr:sp macro="" textlink="">
      <xdr:nvSpPr>
        <xdr:cNvPr id="32154" name="Line 8"/>
        <xdr:cNvSpPr>
          <a:spLocks noChangeShapeType="1"/>
        </xdr:cNvSpPr>
      </xdr:nvSpPr>
      <xdr:spPr bwMode="auto">
        <a:xfrm>
          <a:off x="5924550" y="3581400"/>
          <a:ext cx="25717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16</xdr:row>
      <xdr:rowOff>123825</xdr:rowOff>
    </xdr:from>
    <xdr:to>
      <xdr:col>6</xdr:col>
      <xdr:colOff>9525</xdr:colOff>
      <xdr:row>16</xdr:row>
      <xdr:rowOff>123825</xdr:rowOff>
    </xdr:to>
    <xdr:sp macro="" textlink="">
      <xdr:nvSpPr>
        <xdr:cNvPr id="32155" name="Line 9"/>
        <xdr:cNvSpPr>
          <a:spLocks noChangeShapeType="1"/>
        </xdr:cNvSpPr>
      </xdr:nvSpPr>
      <xdr:spPr bwMode="auto">
        <a:xfrm>
          <a:off x="4248150" y="4076700"/>
          <a:ext cx="254317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</xdr:row>
      <xdr:rowOff>123825</xdr:rowOff>
    </xdr:from>
    <xdr:to>
      <xdr:col>6</xdr:col>
      <xdr:colOff>9525</xdr:colOff>
      <xdr:row>17</xdr:row>
      <xdr:rowOff>123825</xdr:rowOff>
    </xdr:to>
    <xdr:sp macro="" textlink="">
      <xdr:nvSpPr>
        <xdr:cNvPr id="32156" name="Line 10"/>
        <xdr:cNvSpPr>
          <a:spLocks noChangeShapeType="1"/>
        </xdr:cNvSpPr>
      </xdr:nvSpPr>
      <xdr:spPr bwMode="auto">
        <a:xfrm>
          <a:off x="3933825" y="4324350"/>
          <a:ext cx="285750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390525</xdr:colOff>
      <xdr:row>18</xdr:row>
      <xdr:rowOff>123825</xdr:rowOff>
    </xdr:from>
    <xdr:to>
      <xdr:col>6</xdr:col>
      <xdr:colOff>9525</xdr:colOff>
      <xdr:row>18</xdr:row>
      <xdr:rowOff>123825</xdr:rowOff>
    </xdr:to>
    <xdr:sp macro="" textlink="">
      <xdr:nvSpPr>
        <xdr:cNvPr id="32157" name="Line 11"/>
        <xdr:cNvSpPr>
          <a:spLocks noChangeShapeType="1"/>
        </xdr:cNvSpPr>
      </xdr:nvSpPr>
      <xdr:spPr bwMode="auto">
        <a:xfrm>
          <a:off x="5476875" y="4572000"/>
          <a:ext cx="13144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19</xdr:row>
      <xdr:rowOff>123825</xdr:rowOff>
    </xdr:from>
    <xdr:to>
      <xdr:col>6</xdr:col>
      <xdr:colOff>9525</xdr:colOff>
      <xdr:row>19</xdr:row>
      <xdr:rowOff>123825</xdr:rowOff>
    </xdr:to>
    <xdr:sp macro="" textlink="">
      <xdr:nvSpPr>
        <xdr:cNvPr id="32158" name="Line 12"/>
        <xdr:cNvSpPr>
          <a:spLocks noChangeShapeType="1"/>
        </xdr:cNvSpPr>
      </xdr:nvSpPr>
      <xdr:spPr bwMode="auto">
        <a:xfrm>
          <a:off x="4248150" y="4819650"/>
          <a:ext cx="254317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21</xdr:row>
      <xdr:rowOff>123825</xdr:rowOff>
    </xdr:from>
    <xdr:to>
      <xdr:col>7</xdr:col>
      <xdr:colOff>19050</xdr:colOff>
      <xdr:row>21</xdr:row>
      <xdr:rowOff>123825</xdr:rowOff>
    </xdr:to>
    <xdr:sp macro="" textlink="">
      <xdr:nvSpPr>
        <xdr:cNvPr id="32159" name="Line 13"/>
        <xdr:cNvSpPr>
          <a:spLocks noChangeShapeType="1"/>
        </xdr:cNvSpPr>
      </xdr:nvSpPr>
      <xdr:spPr bwMode="auto">
        <a:xfrm>
          <a:off x="4248150" y="5314950"/>
          <a:ext cx="340042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22</xdr:row>
      <xdr:rowOff>123825</xdr:rowOff>
    </xdr:from>
    <xdr:to>
      <xdr:col>7</xdr:col>
      <xdr:colOff>19050</xdr:colOff>
      <xdr:row>22</xdr:row>
      <xdr:rowOff>123825</xdr:rowOff>
    </xdr:to>
    <xdr:sp macro="" textlink="">
      <xdr:nvSpPr>
        <xdr:cNvPr id="32160" name="Line 14"/>
        <xdr:cNvSpPr>
          <a:spLocks noChangeShapeType="1"/>
        </xdr:cNvSpPr>
      </xdr:nvSpPr>
      <xdr:spPr bwMode="auto">
        <a:xfrm>
          <a:off x="4248150" y="5562600"/>
          <a:ext cx="340042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123825</xdr:rowOff>
    </xdr:from>
    <xdr:to>
      <xdr:col>7</xdr:col>
      <xdr:colOff>19050</xdr:colOff>
      <xdr:row>23</xdr:row>
      <xdr:rowOff>123825</xdr:rowOff>
    </xdr:to>
    <xdr:sp macro="" textlink="">
      <xdr:nvSpPr>
        <xdr:cNvPr id="32161" name="Line 15"/>
        <xdr:cNvSpPr>
          <a:spLocks noChangeShapeType="1"/>
        </xdr:cNvSpPr>
      </xdr:nvSpPr>
      <xdr:spPr bwMode="auto">
        <a:xfrm>
          <a:off x="4248150" y="5810250"/>
          <a:ext cx="340042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523875</xdr:colOff>
      <xdr:row>24</xdr:row>
      <xdr:rowOff>133350</xdr:rowOff>
    </xdr:from>
    <xdr:to>
      <xdr:col>7</xdr:col>
      <xdr:colOff>19050</xdr:colOff>
      <xdr:row>24</xdr:row>
      <xdr:rowOff>133350</xdr:rowOff>
    </xdr:to>
    <xdr:sp macro="" textlink="">
      <xdr:nvSpPr>
        <xdr:cNvPr id="32162" name="Line 16"/>
        <xdr:cNvSpPr>
          <a:spLocks noChangeShapeType="1"/>
        </xdr:cNvSpPr>
      </xdr:nvSpPr>
      <xdr:spPr bwMode="auto">
        <a:xfrm>
          <a:off x="3914775" y="6067425"/>
          <a:ext cx="373380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390525</xdr:colOff>
      <xdr:row>25</xdr:row>
      <xdr:rowOff>133350</xdr:rowOff>
    </xdr:from>
    <xdr:to>
      <xdr:col>7</xdr:col>
      <xdr:colOff>19050</xdr:colOff>
      <xdr:row>25</xdr:row>
      <xdr:rowOff>133350</xdr:rowOff>
    </xdr:to>
    <xdr:sp macro="" textlink="">
      <xdr:nvSpPr>
        <xdr:cNvPr id="32163" name="Line 17"/>
        <xdr:cNvSpPr>
          <a:spLocks noChangeShapeType="1"/>
        </xdr:cNvSpPr>
      </xdr:nvSpPr>
      <xdr:spPr bwMode="auto">
        <a:xfrm>
          <a:off x="4629150" y="6315075"/>
          <a:ext cx="3019425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26</xdr:row>
      <xdr:rowOff>133350</xdr:rowOff>
    </xdr:from>
    <xdr:to>
      <xdr:col>7</xdr:col>
      <xdr:colOff>19050</xdr:colOff>
      <xdr:row>26</xdr:row>
      <xdr:rowOff>133350</xdr:rowOff>
    </xdr:to>
    <xdr:sp macro="" textlink="">
      <xdr:nvSpPr>
        <xdr:cNvPr id="32164" name="Line 18"/>
        <xdr:cNvSpPr>
          <a:spLocks noChangeShapeType="1"/>
        </xdr:cNvSpPr>
      </xdr:nvSpPr>
      <xdr:spPr bwMode="auto">
        <a:xfrm>
          <a:off x="5095875" y="6562725"/>
          <a:ext cx="255270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27</xdr:row>
      <xdr:rowOff>123825</xdr:rowOff>
    </xdr:from>
    <xdr:to>
      <xdr:col>7</xdr:col>
      <xdr:colOff>19050</xdr:colOff>
      <xdr:row>27</xdr:row>
      <xdr:rowOff>123825</xdr:rowOff>
    </xdr:to>
    <xdr:sp macro="" textlink="">
      <xdr:nvSpPr>
        <xdr:cNvPr id="32165" name="Line 19"/>
        <xdr:cNvSpPr>
          <a:spLocks noChangeShapeType="1"/>
        </xdr:cNvSpPr>
      </xdr:nvSpPr>
      <xdr:spPr bwMode="auto">
        <a:xfrm>
          <a:off x="5095875" y="6800850"/>
          <a:ext cx="255270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29</xdr:row>
      <xdr:rowOff>133350</xdr:rowOff>
    </xdr:from>
    <xdr:to>
      <xdr:col>11</xdr:col>
      <xdr:colOff>19050</xdr:colOff>
      <xdr:row>29</xdr:row>
      <xdr:rowOff>133350</xdr:rowOff>
    </xdr:to>
    <xdr:sp macro="" textlink="">
      <xdr:nvSpPr>
        <xdr:cNvPr id="32166" name="Line 20"/>
        <xdr:cNvSpPr>
          <a:spLocks noChangeShapeType="1"/>
        </xdr:cNvSpPr>
      </xdr:nvSpPr>
      <xdr:spPr bwMode="auto">
        <a:xfrm>
          <a:off x="7629525" y="730567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30</xdr:row>
      <xdr:rowOff>133350</xdr:rowOff>
    </xdr:from>
    <xdr:to>
      <xdr:col>11</xdr:col>
      <xdr:colOff>19050</xdr:colOff>
      <xdr:row>30</xdr:row>
      <xdr:rowOff>133350</xdr:rowOff>
    </xdr:to>
    <xdr:sp macro="" textlink="">
      <xdr:nvSpPr>
        <xdr:cNvPr id="32167" name="Line 21"/>
        <xdr:cNvSpPr>
          <a:spLocks noChangeShapeType="1"/>
        </xdr:cNvSpPr>
      </xdr:nvSpPr>
      <xdr:spPr bwMode="auto">
        <a:xfrm>
          <a:off x="7629525" y="755332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31</xdr:row>
      <xdr:rowOff>133350</xdr:rowOff>
    </xdr:from>
    <xdr:to>
      <xdr:col>11</xdr:col>
      <xdr:colOff>19050</xdr:colOff>
      <xdr:row>31</xdr:row>
      <xdr:rowOff>133350</xdr:rowOff>
    </xdr:to>
    <xdr:sp macro="" textlink="">
      <xdr:nvSpPr>
        <xdr:cNvPr id="32168" name="Line 22"/>
        <xdr:cNvSpPr>
          <a:spLocks noChangeShapeType="1"/>
        </xdr:cNvSpPr>
      </xdr:nvSpPr>
      <xdr:spPr bwMode="auto">
        <a:xfrm>
          <a:off x="7629525" y="780097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32</xdr:row>
      <xdr:rowOff>133350</xdr:rowOff>
    </xdr:from>
    <xdr:to>
      <xdr:col>11</xdr:col>
      <xdr:colOff>19050</xdr:colOff>
      <xdr:row>32</xdr:row>
      <xdr:rowOff>133350</xdr:rowOff>
    </xdr:to>
    <xdr:sp macro="" textlink="">
      <xdr:nvSpPr>
        <xdr:cNvPr id="32169" name="Line 23"/>
        <xdr:cNvSpPr>
          <a:spLocks noChangeShapeType="1"/>
        </xdr:cNvSpPr>
      </xdr:nvSpPr>
      <xdr:spPr bwMode="auto">
        <a:xfrm>
          <a:off x="7629525" y="804862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33</xdr:row>
      <xdr:rowOff>133350</xdr:rowOff>
    </xdr:from>
    <xdr:to>
      <xdr:col>11</xdr:col>
      <xdr:colOff>19050</xdr:colOff>
      <xdr:row>33</xdr:row>
      <xdr:rowOff>133350</xdr:rowOff>
    </xdr:to>
    <xdr:sp macro="" textlink="">
      <xdr:nvSpPr>
        <xdr:cNvPr id="32170" name="Line 24"/>
        <xdr:cNvSpPr>
          <a:spLocks noChangeShapeType="1"/>
        </xdr:cNvSpPr>
      </xdr:nvSpPr>
      <xdr:spPr bwMode="auto">
        <a:xfrm>
          <a:off x="7629525" y="829627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34</xdr:row>
      <xdr:rowOff>133350</xdr:rowOff>
    </xdr:from>
    <xdr:to>
      <xdr:col>11</xdr:col>
      <xdr:colOff>19050</xdr:colOff>
      <xdr:row>34</xdr:row>
      <xdr:rowOff>133350</xdr:rowOff>
    </xdr:to>
    <xdr:sp macro="" textlink="">
      <xdr:nvSpPr>
        <xdr:cNvPr id="32171" name="Line 25"/>
        <xdr:cNvSpPr>
          <a:spLocks noChangeShapeType="1"/>
        </xdr:cNvSpPr>
      </xdr:nvSpPr>
      <xdr:spPr bwMode="auto">
        <a:xfrm>
          <a:off x="7629525" y="8543925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35</xdr:row>
      <xdr:rowOff>123825</xdr:rowOff>
    </xdr:from>
    <xdr:to>
      <xdr:col>11</xdr:col>
      <xdr:colOff>19050</xdr:colOff>
      <xdr:row>35</xdr:row>
      <xdr:rowOff>123825</xdr:rowOff>
    </xdr:to>
    <xdr:sp macro="" textlink="">
      <xdr:nvSpPr>
        <xdr:cNvPr id="32172" name="Line 26"/>
        <xdr:cNvSpPr>
          <a:spLocks noChangeShapeType="1"/>
        </xdr:cNvSpPr>
      </xdr:nvSpPr>
      <xdr:spPr bwMode="auto">
        <a:xfrm>
          <a:off x="7629525" y="8782050"/>
          <a:ext cx="3409950" cy="0"/>
        </a:xfrm>
        <a:prstGeom prst="lin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 editAs="oneCell">
    <xdr:from>
      <xdr:col>0</xdr:col>
      <xdr:colOff>276225</xdr:colOff>
      <xdr:row>0</xdr:row>
      <xdr:rowOff>161925</xdr:rowOff>
    </xdr:from>
    <xdr:to>
      <xdr:col>1</xdr:col>
      <xdr:colOff>168771</xdr:colOff>
      <xdr:row>3</xdr:row>
      <xdr:rowOff>104050</xdr:rowOff>
    </xdr:to>
    <xdr:pic>
      <xdr:nvPicPr>
        <xdr:cNvPr id="27" name="Imagem 26" descr="novo%20logo%20CMTC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61925"/>
          <a:ext cx="864096" cy="51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11</xdr:col>
      <xdr:colOff>438150</xdr:colOff>
      <xdr:row>3</xdr:row>
      <xdr:rowOff>119063</xdr:rowOff>
    </xdr:to>
    <xdr:pic>
      <xdr:nvPicPr>
        <xdr:cNvPr id="28" name="Imagem 27" descr="Sem Título-1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190500"/>
          <a:ext cx="1285875" cy="500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504825</xdr:colOff>
      <xdr:row>13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 editAs="oneCell">
    <xdr:from>
      <xdr:col>0</xdr:col>
      <xdr:colOff>781050</xdr:colOff>
      <xdr:row>2</xdr:row>
      <xdr:rowOff>0</xdr:rowOff>
    </xdr:from>
    <xdr:to>
      <xdr:col>0</xdr:col>
      <xdr:colOff>1645146</xdr:colOff>
      <xdr:row>5</xdr:row>
      <xdr:rowOff>18325</xdr:rowOff>
    </xdr:to>
    <xdr:pic>
      <xdr:nvPicPr>
        <xdr:cNvPr id="3" name="Imagem 2" descr="novo%20logo%20CMTC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381000"/>
          <a:ext cx="864096" cy="51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381000</xdr:colOff>
      <xdr:row>2</xdr:row>
      <xdr:rowOff>0</xdr:rowOff>
    </xdr:from>
    <xdr:to>
      <xdr:col>25</xdr:col>
      <xdr:colOff>104775</xdr:colOff>
      <xdr:row>5</xdr:row>
      <xdr:rowOff>4763</xdr:rowOff>
    </xdr:to>
    <xdr:pic>
      <xdr:nvPicPr>
        <xdr:cNvPr id="4" name="Imagem 3" descr="Sem Título-1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07225" y="381000"/>
          <a:ext cx="1285875" cy="500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504825</xdr:colOff>
      <xdr:row>5</xdr:row>
      <xdr:rowOff>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5</xdr:row>
      <xdr:rowOff>0</xdr:rowOff>
    </xdr:from>
    <xdr:to>
      <xdr:col>8</xdr:col>
      <xdr:colOff>2495550</xdr:colOff>
      <xdr:row>5</xdr:row>
      <xdr:rowOff>0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514350" y="2857500"/>
          <a:ext cx="775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504825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3</xdr:row>
      <xdr:rowOff>0</xdr:rowOff>
    </xdr:from>
    <xdr:to>
      <xdr:col>5</xdr:col>
      <xdr:colOff>2495550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514350" y="2857500"/>
          <a:ext cx="622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504825</xdr:colOff>
      <xdr:row>3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3</xdr:row>
      <xdr:rowOff>0</xdr:rowOff>
    </xdr:from>
    <xdr:to>
      <xdr:col>5</xdr:col>
      <xdr:colOff>2495550</xdr:colOff>
      <xdr:row>3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514350" y="2857500"/>
          <a:ext cx="6724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504825</xdr:colOff>
      <xdr:row>3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3</xdr:row>
      <xdr:rowOff>0</xdr:rowOff>
    </xdr:from>
    <xdr:to>
      <xdr:col>4</xdr:col>
      <xdr:colOff>2495550</xdr:colOff>
      <xdr:row>3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514350" y="2857500"/>
          <a:ext cx="7458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504825</xdr:colOff>
      <xdr:row>3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3</xdr:row>
      <xdr:rowOff>0</xdr:rowOff>
    </xdr:from>
    <xdr:to>
      <xdr:col>5</xdr:col>
      <xdr:colOff>2495550</xdr:colOff>
      <xdr:row>3</xdr:row>
      <xdr:rowOff>0</xdr:rowOff>
    </xdr:to>
    <xdr:sp macro="" textlink="">
      <xdr:nvSpPr>
        <xdr:cNvPr id="14339" name="Text Box 3"/>
        <xdr:cNvSpPr txBox="1">
          <a:spLocks noChangeArrowheads="1"/>
        </xdr:cNvSpPr>
      </xdr:nvSpPr>
      <xdr:spPr bwMode="auto">
        <a:xfrm>
          <a:off x="514350" y="2857500"/>
          <a:ext cx="6372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504825</xdr:colOff>
      <xdr:row>3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0" y="285750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Objeto:</a:t>
          </a:r>
        </a:p>
      </xdr:txBody>
    </xdr:sp>
    <xdr:clientData/>
  </xdr:twoCellAnchor>
  <xdr:twoCellAnchor>
    <xdr:from>
      <xdr:col>0</xdr:col>
      <xdr:colOff>514350</xdr:colOff>
      <xdr:row>3</xdr:row>
      <xdr:rowOff>0</xdr:rowOff>
    </xdr:from>
    <xdr:to>
      <xdr:col>6</xdr:col>
      <xdr:colOff>2495550</xdr:colOff>
      <xdr:row>3</xdr:row>
      <xdr:rowOff>0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514350" y="2857500"/>
          <a:ext cx="7200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Concorrência Pública - Seleção de Empresas especializadas para Elaboração de Estudos sobre Intervenções em Áreas Críticas em Corredores Ferroviários com vistas a Eliminação de Conflitos entre a Operação Ferroviária e as Funções Urbanas.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6"/>
  <sheetViews>
    <sheetView showGridLines="0" tabSelected="1" view="pageBreakPreview" topLeftCell="A7" workbookViewId="0">
      <selection activeCell="E7" sqref="E7:E8"/>
    </sheetView>
  </sheetViews>
  <sheetFormatPr defaultRowHeight="12.75"/>
  <cols>
    <col min="1" max="1" width="16" style="1" customWidth="1"/>
    <col min="2" max="2" width="25.42578125" style="1" customWidth="1"/>
    <col min="3" max="3" width="14.28515625" style="1" customWidth="1"/>
    <col min="4" max="4" width="13.5703125" style="2" customWidth="1"/>
    <col min="5" max="5" width="16.85546875" style="2" bestFit="1" customWidth="1"/>
    <col min="6" max="7" width="14" style="1" bestFit="1" customWidth="1"/>
    <col min="8" max="8" width="10.28515625" style="1" bestFit="1" customWidth="1"/>
    <col min="9" max="9" width="12.85546875" style="1" bestFit="1" customWidth="1"/>
    <col min="10" max="16384" width="9.140625" style="1"/>
  </cols>
  <sheetData>
    <row r="2" spans="1:8">
      <c r="A2" s="259"/>
      <c r="E2" s="259"/>
    </row>
    <row r="3" spans="1:8">
      <c r="A3" s="259"/>
      <c r="E3" s="259"/>
    </row>
    <row r="4" spans="1:8">
      <c r="A4" s="259"/>
      <c r="E4" s="259"/>
    </row>
    <row r="5" spans="1:8" ht="21.75" customHeight="1">
      <c r="D5" s="1"/>
      <c r="E5" s="1"/>
    </row>
    <row r="6" spans="1:8" ht="24.95" customHeight="1">
      <c r="A6" s="260" t="s">
        <v>306</v>
      </c>
      <c r="B6" s="260"/>
      <c r="C6" s="260"/>
      <c r="D6" s="260"/>
      <c r="E6" s="260"/>
    </row>
    <row r="7" spans="1:8" ht="24.95" customHeight="1">
      <c r="A7" s="254" t="s">
        <v>11</v>
      </c>
      <c r="B7" s="255"/>
      <c r="C7" s="255"/>
      <c r="D7" s="256"/>
      <c r="E7" s="249" t="s">
        <v>318</v>
      </c>
    </row>
    <row r="8" spans="1:8" s="14" customFormat="1" ht="21.95" customHeight="1">
      <c r="A8" s="239"/>
      <c r="B8" s="240"/>
      <c r="C8" s="240"/>
      <c r="D8" s="241"/>
      <c r="E8" s="250"/>
    </row>
    <row r="9" spans="1:8" ht="21.95" customHeight="1" thickBot="1">
      <c r="A9" s="261" t="s">
        <v>7</v>
      </c>
      <c r="B9" s="262"/>
      <c r="C9" s="263"/>
      <c r="D9" s="247" t="s">
        <v>0</v>
      </c>
      <c r="E9" s="248"/>
    </row>
    <row r="10" spans="1:8" ht="21.95" customHeight="1">
      <c r="A10" s="264"/>
      <c r="B10" s="265"/>
      <c r="C10" s="266"/>
      <c r="D10" s="12" t="s">
        <v>8</v>
      </c>
      <c r="E10" s="13" t="s">
        <v>9</v>
      </c>
    </row>
    <row r="11" spans="1:8" s="31" customFormat="1" ht="21.95" customHeight="1">
      <c r="A11" s="257" t="s">
        <v>10</v>
      </c>
      <c r="B11" s="258"/>
      <c r="C11" s="258"/>
      <c r="D11" s="75"/>
      <c r="E11" s="76">
        <f>D12+D13+D14</f>
        <v>2839127.46</v>
      </c>
    </row>
    <row r="12" spans="1:8" s="50" customFormat="1" ht="21.95" customHeight="1">
      <c r="A12" s="48" t="s">
        <v>15</v>
      </c>
      <c r="B12" s="251" t="s">
        <v>12</v>
      </c>
      <c r="C12" s="252"/>
      <c r="D12" s="81">
        <f>'Equipe Técnica'!I61</f>
        <v>1585446.3599999999</v>
      </c>
      <c r="E12" s="49"/>
      <c r="G12" s="51"/>
      <c r="H12" s="51"/>
    </row>
    <row r="13" spans="1:8" s="50" customFormat="1" ht="21.95" customHeight="1">
      <c r="A13" s="48" t="s">
        <v>16</v>
      </c>
      <c r="B13" s="251" t="s">
        <v>13</v>
      </c>
      <c r="C13" s="252"/>
      <c r="D13" s="52">
        <f>'Equipe Técnica'!I62</f>
        <v>979100.54</v>
      </c>
      <c r="E13" s="49"/>
      <c r="G13" s="51"/>
      <c r="H13" s="51"/>
    </row>
    <row r="14" spans="1:8" s="50" customFormat="1" ht="21.95" customHeight="1">
      <c r="A14" s="48" t="s">
        <v>17</v>
      </c>
      <c r="B14" s="251" t="s">
        <v>14</v>
      </c>
      <c r="C14" s="252"/>
      <c r="D14" s="52">
        <f>'Equipe Técnica'!I63</f>
        <v>274580.55999999994</v>
      </c>
      <c r="E14" s="49"/>
      <c r="G14" s="51"/>
      <c r="H14" s="51"/>
    </row>
    <row r="15" spans="1:8" s="31" customFormat="1" ht="21.95" customHeight="1">
      <c r="A15" s="246" t="s">
        <v>20</v>
      </c>
      <c r="B15" s="253"/>
      <c r="C15" s="245"/>
      <c r="D15" s="53"/>
      <c r="E15" s="230">
        <f>D16</f>
        <v>2386002.7173839998</v>
      </c>
    </row>
    <row r="16" spans="1:8" s="14" customFormat="1" ht="21.95" customHeight="1">
      <c r="A16" s="55" t="s">
        <v>18</v>
      </c>
      <c r="B16" s="229">
        <f>'Leis Sociais'!E32</f>
        <v>0.84040000000000004</v>
      </c>
      <c r="C16" s="23" t="s">
        <v>19</v>
      </c>
      <c r="D16" s="25">
        <f>E11*B16</f>
        <v>2386002.7173839998</v>
      </c>
      <c r="E16" s="37"/>
    </row>
    <row r="17" spans="1:8" s="31" customFormat="1" ht="21.95" customHeight="1">
      <c r="A17" s="246" t="s">
        <v>21</v>
      </c>
      <c r="B17" s="245"/>
      <c r="C17" s="245"/>
      <c r="D17" s="53"/>
      <c r="E17" s="230">
        <f>D18</f>
        <v>851738.23800000001</v>
      </c>
    </row>
    <row r="18" spans="1:8" s="31" customFormat="1" ht="21.95" customHeight="1">
      <c r="A18" s="55" t="s">
        <v>18</v>
      </c>
      <c r="B18" s="25">
        <v>30</v>
      </c>
      <c r="C18" s="23" t="s">
        <v>19</v>
      </c>
      <c r="D18" s="25">
        <f>E11*B18/100</f>
        <v>851738.23800000001</v>
      </c>
      <c r="E18" s="54"/>
    </row>
    <row r="19" spans="1:8" s="31" customFormat="1" ht="21.95" customHeight="1">
      <c r="A19" s="246" t="s">
        <v>22</v>
      </c>
      <c r="B19" s="245"/>
      <c r="C19" s="245"/>
      <c r="D19" s="53"/>
      <c r="E19" s="230">
        <f>D20+D21+D22+D23+D24</f>
        <v>675746.36557000002</v>
      </c>
    </row>
    <row r="20" spans="1:8" s="14" customFormat="1" ht="21.95" customHeight="1">
      <c r="A20" s="244" t="s">
        <v>289</v>
      </c>
      <c r="B20" s="245"/>
      <c r="C20" s="245"/>
      <c r="D20" s="25">
        <f>Veículos!F11</f>
        <v>389594.02</v>
      </c>
      <c r="E20" s="37"/>
    </row>
    <row r="21" spans="1:8" s="14" customFormat="1" ht="21.95" customHeight="1">
      <c r="A21" s="244" t="s">
        <v>290</v>
      </c>
      <c r="B21" s="245"/>
      <c r="C21" s="245"/>
      <c r="D21" s="25">
        <f>Equipamentos!F8</f>
        <v>156801.47999999998</v>
      </c>
      <c r="E21" s="37"/>
    </row>
    <row r="22" spans="1:8" s="14" customFormat="1" ht="21.95" customHeight="1">
      <c r="A22" s="244" t="s">
        <v>291</v>
      </c>
      <c r="B22" s="245"/>
      <c r="C22" s="245"/>
      <c r="D22" s="25">
        <f>Informática!E15</f>
        <v>41800</v>
      </c>
      <c r="E22" s="37"/>
    </row>
    <row r="23" spans="1:8" s="14" customFormat="1" ht="21.95" customHeight="1">
      <c r="A23" s="244" t="s">
        <v>292</v>
      </c>
      <c r="B23" s="245"/>
      <c r="C23" s="245"/>
      <c r="D23" s="25">
        <f>'Instalações-Mobiliário'!F9</f>
        <v>80171.039999999994</v>
      </c>
      <c r="E23" s="37"/>
    </row>
    <row r="24" spans="1:8" s="14" customFormat="1" ht="21.95" customHeight="1">
      <c r="A24" s="244" t="s">
        <v>293</v>
      </c>
      <c r="B24" s="245"/>
      <c r="C24" s="245"/>
      <c r="D24" s="25">
        <f>'Serviços Gráficos'!G38</f>
        <v>7379.8255699999991</v>
      </c>
      <c r="E24" s="37"/>
    </row>
    <row r="25" spans="1:8" s="31" customFormat="1" ht="21.95" customHeight="1">
      <c r="A25" s="237" t="s">
        <v>23</v>
      </c>
      <c r="B25" s="238"/>
      <c r="C25" s="238"/>
      <c r="D25" s="53"/>
      <c r="E25" s="230">
        <f>E19+E17+E15+E11</f>
        <v>6752614.7809539996</v>
      </c>
    </row>
    <row r="26" spans="1:8" s="31" customFormat="1" ht="21.95" customHeight="1">
      <c r="A26" s="237" t="s">
        <v>24</v>
      </c>
      <c r="B26" s="238"/>
      <c r="C26" s="238"/>
      <c r="D26" s="53"/>
      <c r="E26" s="230">
        <f>D27</f>
        <v>810313.77371447999</v>
      </c>
    </row>
    <row r="27" spans="1:8" s="31" customFormat="1" ht="21.95" customHeight="1">
      <c r="A27" s="55" t="s">
        <v>18</v>
      </c>
      <c r="B27" s="25">
        <v>12</v>
      </c>
      <c r="C27" s="23" t="s">
        <v>25</v>
      </c>
      <c r="D27" s="25">
        <f>E25*12/100</f>
        <v>810313.77371447999</v>
      </c>
      <c r="E27" s="54"/>
      <c r="H27" s="31">
        <v>385549.36514999997</v>
      </c>
    </row>
    <row r="28" spans="1:8" s="31" customFormat="1" ht="21.95" customHeight="1">
      <c r="A28" s="237" t="s">
        <v>26</v>
      </c>
      <c r="B28" s="238"/>
      <c r="C28" s="238"/>
      <c r="D28" s="53"/>
      <c r="E28" s="230">
        <f>D29</f>
        <v>1256958.7257859013</v>
      </c>
    </row>
    <row r="29" spans="1:8" s="31" customFormat="1" ht="21.95" customHeight="1">
      <c r="A29" s="55" t="s">
        <v>18</v>
      </c>
      <c r="B29" s="25">
        <v>16.62</v>
      </c>
      <c r="C29" s="23" t="s">
        <v>27</v>
      </c>
      <c r="D29" s="25">
        <f>(E25+E26)*16.62/100</f>
        <v>1256958.7257859013</v>
      </c>
      <c r="E29" s="54"/>
    </row>
    <row r="30" spans="1:8" s="31" customFormat="1" ht="21.95" customHeight="1">
      <c r="A30" s="242" t="s">
        <v>28</v>
      </c>
      <c r="B30" s="243"/>
      <c r="C30" s="243"/>
      <c r="D30" s="243"/>
      <c r="E30" s="230">
        <f>E25+E26+E28</f>
        <v>8819887.2804543804</v>
      </c>
      <c r="G30" s="80">
        <v>-0.14199999999999999</v>
      </c>
    </row>
    <row r="31" spans="1:8" s="14" customFormat="1" ht="21.95" customHeight="1" thickBot="1">
      <c r="A31" s="110" t="s">
        <v>236</v>
      </c>
      <c r="B31" s="181">
        <v>21.8</v>
      </c>
      <c r="C31" s="180" t="s">
        <v>287</v>
      </c>
      <c r="D31" s="179">
        <v>730</v>
      </c>
      <c r="E31" s="182" t="s">
        <v>307</v>
      </c>
    </row>
    <row r="32" spans="1:8" s="14" customFormat="1" ht="21.95" customHeight="1">
      <c r="A32" s="232" t="s">
        <v>315</v>
      </c>
      <c r="B32" s="233"/>
      <c r="C32" s="234"/>
      <c r="D32" s="235"/>
      <c r="E32" s="236"/>
    </row>
    <row r="33" spans="1:7" ht="30" customHeight="1"/>
    <row r="34" spans="1:7">
      <c r="A34" s="1" t="s">
        <v>316</v>
      </c>
    </row>
    <row r="35" spans="1:7">
      <c r="A35" s="6"/>
      <c r="B35" s="6"/>
      <c r="C35" s="6"/>
      <c r="D35" s="5"/>
      <c r="E35" s="5"/>
      <c r="G35" s="4"/>
    </row>
    <row r="36" spans="1:7">
      <c r="A36" s="6"/>
      <c r="B36" s="6"/>
      <c r="C36" s="6"/>
      <c r="D36" s="5"/>
      <c r="E36" s="5"/>
    </row>
  </sheetData>
  <mergeCells count="24">
    <mergeCell ref="E2:E4"/>
    <mergeCell ref="A2:A4"/>
    <mergeCell ref="A6:E6"/>
    <mergeCell ref="A25:C25"/>
    <mergeCell ref="A17:C17"/>
    <mergeCell ref="A20:C20"/>
    <mergeCell ref="B12:C12"/>
    <mergeCell ref="B13:C13"/>
    <mergeCell ref="A9:C10"/>
    <mergeCell ref="A23:C23"/>
    <mergeCell ref="A28:C28"/>
    <mergeCell ref="A8:D8"/>
    <mergeCell ref="A30:D30"/>
    <mergeCell ref="A21:C21"/>
    <mergeCell ref="A22:C22"/>
    <mergeCell ref="A19:C19"/>
    <mergeCell ref="D9:E9"/>
    <mergeCell ref="E7:E8"/>
    <mergeCell ref="B14:C14"/>
    <mergeCell ref="A15:C15"/>
    <mergeCell ref="A7:D7"/>
    <mergeCell ref="A11:C11"/>
    <mergeCell ref="A24:C24"/>
    <mergeCell ref="A26:C26"/>
  </mergeCells>
  <phoneticPr fontId="2" type="noConversion"/>
  <printOptions horizontalCentered="1"/>
  <pageMargins left="0.98425196850393704" right="0.59055118110236227" top="0.6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38"/>
  <sheetViews>
    <sheetView showGridLines="0" view="pageBreakPreview" topLeftCell="A31" zoomScaleSheetLayoutView="100" workbookViewId="0">
      <selection activeCell="I7" sqref="I7"/>
    </sheetView>
  </sheetViews>
  <sheetFormatPr defaultRowHeight="15" customHeight="1"/>
  <cols>
    <col min="1" max="1" width="15.42578125" style="1" customWidth="1"/>
    <col min="2" max="2" width="41.7109375" style="1" customWidth="1"/>
    <col min="3" max="3" width="8.28515625" style="2" customWidth="1"/>
    <col min="4" max="4" width="10.5703125" style="1" customWidth="1"/>
    <col min="5" max="5" width="9.7109375" style="1" customWidth="1"/>
    <col min="6" max="6" width="15.85546875" style="1" customWidth="1"/>
    <col min="7" max="7" width="14.140625" style="1" customWidth="1"/>
    <col min="8" max="8" width="0.140625" style="1" hidden="1" customWidth="1"/>
    <col min="9" max="16384" width="9.140625" style="1"/>
  </cols>
  <sheetData>
    <row r="1" spans="1:11" ht="28.5" customHeight="1">
      <c r="A1" s="304" t="s">
        <v>288</v>
      </c>
      <c r="B1" s="304"/>
      <c r="C1" s="304"/>
      <c r="D1" s="304"/>
      <c r="E1" s="304"/>
      <c r="F1" s="304"/>
      <c r="G1" s="304"/>
    </row>
    <row r="2" spans="1:11" s="6" customFormat="1" ht="34.5" customHeight="1">
      <c r="A2" s="339" t="s">
        <v>134</v>
      </c>
      <c r="B2" s="340"/>
      <c r="C2" s="340"/>
      <c r="D2" s="340"/>
      <c r="E2" s="340"/>
      <c r="F2" s="357"/>
      <c r="G2" s="347" t="s">
        <v>317</v>
      </c>
    </row>
    <row r="3" spans="1:11" s="6" customFormat="1" ht="20.100000000000001" customHeight="1" thickBot="1">
      <c r="A3" s="336" t="s">
        <v>32</v>
      </c>
      <c r="B3" s="337"/>
      <c r="C3" s="337"/>
      <c r="D3" s="338"/>
      <c r="E3" s="338"/>
      <c r="F3" s="338"/>
      <c r="G3" s="347"/>
    </row>
    <row r="4" spans="1:11" s="15" customFormat="1" ht="26.25" customHeight="1" thickBot="1">
      <c r="A4" s="349" t="s">
        <v>135</v>
      </c>
      <c r="B4" s="359" t="s">
        <v>136</v>
      </c>
      <c r="C4" s="358" t="s">
        <v>137</v>
      </c>
      <c r="D4" s="40" t="s">
        <v>138</v>
      </c>
      <c r="E4" s="40" t="s">
        <v>139</v>
      </c>
      <c r="F4" s="40" t="s">
        <v>140</v>
      </c>
      <c r="G4" s="64" t="s">
        <v>51</v>
      </c>
    </row>
    <row r="5" spans="1:11" s="15" customFormat="1" ht="12" customHeight="1">
      <c r="A5" s="350"/>
      <c r="B5" s="360"/>
      <c r="C5" s="352"/>
      <c r="D5" s="39" t="s">
        <v>53</v>
      </c>
      <c r="E5" s="39" t="s">
        <v>54</v>
      </c>
      <c r="F5" s="39" t="s">
        <v>55</v>
      </c>
      <c r="G5" s="65" t="s">
        <v>121</v>
      </c>
    </row>
    <row r="6" spans="1:11" ht="20.100000000000001" customHeight="1">
      <c r="A6" s="130" t="s">
        <v>273</v>
      </c>
      <c r="B6" s="66" t="s">
        <v>285</v>
      </c>
      <c r="C6" s="125" t="s">
        <v>141</v>
      </c>
      <c r="D6" s="44">
        <v>150</v>
      </c>
      <c r="E6" s="45">
        <v>2.0009000000000001</v>
      </c>
      <c r="F6" s="45">
        <v>0.26</v>
      </c>
      <c r="G6" s="126">
        <f>D6*E6*F6</f>
        <v>78.0351</v>
      </c>
      <c r="K6" s="17">
        <v>0.26</v>
      </c>
    </row>
    <row r="7" spans="1:11" ht="20.100000000000001" customHeight="1">
      <c r="A7" s="131" t="s">
        <v>274</v>
      </c>
      <c r="B7" s="129" t="s">
        <v>286</v>
      </c>
      <c r="C7" s="122" t="s">
        <v>141</v>
      </c>
      <c r="D7" s="123">
        <v>150</v>
      </c>
      <c r="E7" s="124">
        <v>2.0009000000000001</v>
      </c>
      <c r="F7" s="124">
        <v>0.26</v>
      </c>
      <c r="G7" s="126">
        <f t="shared" ref="G7:G37" si="0">D7*E7*F7</f>
        <v>78.0351</v>
      </c>
      <c r="K7" s="17">
        <v>0.26</v>
      </c>
    </row>
    <row r="8" spans="1:11" ht="20.100000000000001" customHeight="1">
      <c r="A8" s="361" t="s">
        <v>37</v>
      </c>
      <c r="B8" s="127" t="s">
        <v>279</v>
      </c>
      <c r="C8" s="119" t="s">
        <v>141</v>
      </c>
      <c r="D8" s="120">
        <v>300</v>
      </c>
      <c r="E8" s="121">
        <v>2.0009000000000001</v>
      </c>
      <c r="F8" s="121">
        <v>0.26</v>
      </c>
      <c r="G8" s="126">
        <f t="shared" si="0"/>
        <v>156.0702</v>
      </c>
      <c r="K8" s="17">
        <v>0.26</v>
      </c>
    </row>
    <row r="9" spans="1:11" ht="20.100000000000001" customHeight="1">
      <c r="A9" s="361"/>
      <c r="B9" s="77" t="s">
        <v>280</v>
      </c>
      <c r="C9" s="122" t="s">
        <v>141</v>
      </c>
      <c r="D9" s="123">
        <v>250</v>
      </c>
      <c r="E9" s="124">
        <v>2.0009000000000001</v>
      </c>
      <c r="F9" s="124">
        <v>0.26</v>
      </c>
      <c r="G9" s="126">
        <f t="shared" si="0"/>
        <v>130.05850000000001</v>
      </c>
      <c r="K9" s="17">
        <v>0.26</v>
      </c>
    </row>
    <row r="10" spans="1:11" ht="20.100000000000001" customHeight="1">
      <c r="A10" s="361" t="s">
        <v>38</v>
      </c>
      <c r="B10" s="127" t="s">
        <v>281</v>
      </c>
      <c r="C10" s="119" t="s">
        <v>141</v>
      </c>
      <c r="D10" s="120">
        <v>250</v>
      </c>
      <c r="E10" s="121">
        <v>2</v>
      </c>
      <c r="F10" s="121">
        <v>0.26</v>
      </c>
      <c r="G10" s="126">
        <f t="shared" si="0"/>
        <v>130</v>
      </c>
      <c r="K10" s="17">
        <v>0.26</v>
      </c>
    </row>
    <row r="11" spans="1:11" ht="20.100000000000001" customHeight="1">
      <c r="A11" s="361"/>
      <c r="B11" s="128" t="s">
        <v>282</v>
      </c>
      <c r="C11" s="67" t="s">
        <v>142</v>
      </c>
      <c r="D11" s="41">
        <v>200</v>
      </c>
      <c r="E11" s="17">
        <v>2</v>
      </c>
      <c r="F11" s="121">
        <v>2.11</v>
      </c>
      <c r="G11" s="126">
        <f t="shared" si="0"/>
        <v>844</v>
      </c>
      <c r="K11" s="17">
        <v>2.11</v>
      </c>
    </row>
    <row r="12" spans="1:11" ht="20.100000000000001" customHeight="1">
      <c r="A12" s="361"/>
      <c r="B12" s="128" t="s">
        <v>283</v>
      </c>
      <c r="C12" s="67" t="s">
        <v>141</v>
      </c>
      <c r="D12" s="41">
        <v>150</v>
      </c>
      <c r="E12" s="17">
        <v>2</v>
      </c>
      <c r="F12" s="17">
        <v>0.26</v>
      </c>
      <c r="G12" s="126">
        <f t="shared" si="0"/>
        <v>78</v>
      </c>
      <c r="K12" s="17">
        <v>0.26</v>
      </c>
    </row>
    <row r="13" spans="1:11" ht="20.100000000000001" customHeight="1">
      <c r="A13" s="361"/>
      <c r="B13" s="77" t="s">
        <v>284</v>
      </c>
      <c r="C13" s="122" t="s">
        <v>141</v>
      </c>
      <c r="D13" s="123">
        <v>200</v>
      </c>
      <c r="E13" s="124">
        <v>2</v>
      </c>
      <c r="F13" s="124">
        <v>0.26</v>
      </c>
      <c r="G13" s="126">
        <f t="shared" si="0"/>
        <v>104</v>
      </c>
      <c r="K13" s="17">
        <v>0.26</v>
      </c>
    </row>
    <row r="14" spans="1:11" ht="20.100000000000001" customHeight="1">
      <c r="A14" s="362" t="s">
        <v>255</v>
      </c>
      <c r="B14" s="127" t="s">
        <v>249</v>
      </c>
      <c r="C14" s="119" t="s">
        <v>141</v>
      </c>
      <c r="D14" s="120">
        <v>150</v>
      </c>
      <c r="E14" s="121">
        <v>3</v>
      </c>
      <c r="F14" s="121">
        <v>0.26</v>
      </c>
      <c r="G14" s="126">
        <f t="shared" si="0"/>
        <v>117</v>
      </c>
      <c r="K14" s="17">
        <v>0.26</v>
      </c>
    </row>
    <row r="15" spans="1:11" ht="20.100000000000001" customHeight="1">
      <c r="A15" s="363"/>
      <c r="B15" s="128" t="s">
        <v>250</v>
      </c>
      <c r="C15" s="67" t="s">
        <v>141</v>
      </c>
      <c r="D15" s="41">
        <v>150</v>
      </c>
      <c r="E15" s="17">
        <v>3</v>
      </c>
      <c r="F15" s="121">
        <v>0.26</v>
      </c>
      <c r="G15" s="126">
        <f t="shared" si="0"/>
        <v>117</v>
      </c>
      <c r="K15" s="17">
        <v>2.11</v>
      </c>
    </row>
    <row r="16" spans="1:11" ht="20.100000000000001" customHeight="1">
      <c r="A16" s="363"/>
      <c r="B16" s="127" t="s">
        <v>251</v>
      </c>
      <c r="C16" s="67" t="s">
        <v>141</v>
      </c>
      <c r="D16" s="41">
        <v>200</v>
      </c>
      <c r="E16" s="17">
        <v>3</v>
      </c>
      <c r="F16" s="17">
        <v>0.26</v>
      </c>
      <c r="G16" s="126">
        <f t="shared" si="0"/>
        <v>156</v>
      </c>
      <c r="K16" s="17">
        <v>0.26</v>
      </c>
    </row>
    <row r="17" spans="1:11" ht="20.100000000000001" customHeight="1">
      <c r="A17" s="363"/>
      <c r="B17" s="128" t="s">
        <v>252</v>
      </c>
      <c r="C17" s="67" t="s">
        <v>141</v>
      </c>
      <c r="D17" s="41">
        <v>200</v>
      </c>
      <c r="E17" s="17">
        <v>3</v>
      </c>
      <c r="F17" s="17">
        <v>0.26</v>
      </c>
      <c r="G17" s="126">
        <f t="shared" si="0"/>
        <v>156</v>
      </c>
      <c r="K17" s="17">
        <v>0.26</v>
      </c>
    </row>
    <row r="18" spans="1:11" ht="20.100000000000001" customHeight="1">
      <c r="A18" s="363"/>
      <c r="B18" s="127" t="s">
        <v>253</v>
      </c>
      <c r="C18" s="67" t="s">
        <v>141</v>
      </c>
      <c r="D18" s="41">
        <v>200</v>
      </c>
      <c r="E18" s="17">
        <v>3</v>
      </c>
      <c r="F18" s="17">
        <v>0.26</v>
      </c>
      <c r="G18" s="126">
        <f t="shared" si="0"/>
        <v>156</v>
      </c>
      <c r="K18" s="17">
        <v>0.26</v>
      </c>
    </row>
    <row r="19" spans="1:11" ht="20.100000000000001" customHeight="1">
      <c r="A19" s="363"/>
      <c r="B19" s="128" t="s">
        <v>254</v>
      </c>
      <c r="C19" s="67" t="s">
        <v>141</v>
      </c>
      <c r="D19" s="41">
        <v>200</v>
      </c>
      <c r="E19" s="17">
        <v>3</v>
      </c>
      <c r="F19" s="17">
        <v>0.26</v>
      </c>
      <c r="G19" s="126">
        <f t="shared" si="0"/>
        <v>156</v>
      </c>
      <c r="K19" s="17">
        <v>0.26</v>
      </c>
    </row>
    <row r="20" spans="1:11" ht="20.100000000000001" customHeight="1">
      <c r="A20" s="363"/>
      <c r="B20" s="127" t="s">
        <v>256</v>
      </c>
      <c r="C20" s="67" t="s">
        <v>141</v>
      </c>
      <c r="D20" s="41">
        <v>200</v>
      </c>
      <c r="E20" s="17">
        <v>3</v>
      </c>
      <c r="F20" s="17">
        <v>0.26</v>
      </c>
      <c r="G20" s="126">
        <f t="shared" si="0"/>
        <v>156</v>
      </c>
      <c r="K20" s="17"/>
    </row>
    <row r="21" spans="1:11" ht="20.100000000000001" customHeight="1">
      <c r="A21" s="363"/>
      <c r="B21" s="128" t="s">
        <v>257</v>
      </c>
      <c r="C21" s="67" t="s">
        <v>141</v>
      </c>
      <c r="D21" s="41">
        <v>200</v>
      </c>
      <c r="E21" s="17">
        <v>3</v>
      </c>
      <c r="F21" s="17">
        <v>0.26</v>
      </c>
      <c r="G21" s="126">
        <f t="shared" si="0"/>
        <v>156</v>
      </c>
      <c r="K21" s="17"/>
    </row>
    <row r="22" spans="1:11" ht="20.100000000000001" customHeight="1">
      <c r="A22" s="363"/>
      <c r="B22" s="127" t="s">
        <v>258</v>
      </c>
      <c r="C22" s="67" t="s">
        <v>141</v>
      </c>
      <c r="D22" s="41">
        <v>200</v>
      </c>
      <c r="E22" s="17">
        <v>3</v>
      </c>
      <c r="F22" s="17">
        <v>0.26</v>
      </c>
      <c r="G22" s="126">
        <f t="shared" si="0"/>
        <v>156</v>
      </c>
      <c r="K22" s="17"/>
    </row>
    <row r="23" spans="1:11" ht="20.100000000000001" customHeight="1">
      <c r="A23" s="363"/>
      <c r="B23" s="128" t="s">
        <v>259</v>
      </c>
      <c r="C23" s="67" t="s">
        <v>141</v>
      </c>
      <c r="D23" s="41">
        <v>200</v>
      </c>
      <c r="E23" s="17">
        <v>3</v>
      </c>
      <c r="F23" s="17">
        <v>0.26</v>
      </c>
      <c r="G23" s="126">
        <f t="shared" si="0"/>
        <v>156</v>
      </c>
      <c r="K23" s="17"/>
    </row>
    <row r="24" spans="1:11" ht="20.100000000000001" customHeight="1">
      <c r="A24" s="363"/>
      <c r="B24" s="127" t="s">
        <v>260</v>
      </c>
      <c r="C24" s="67" t="s">
        <v>141</v>
      </c>
      <c r="D24" s="41">
        <v>200</v>
      </c>
      <c r="E24" s="17">
        <v>3</v>
      </c>
      <c r="F24" s="17">
        <v>0.26</v>
      </c>
      <c r="G24" s="126">
        <f t="shared" si="0"/>
        <v>156</v>
      </c>
      <c r="K24" s="17"/>
    </row>
    <row r="25" spans="1:11" ht="20.100000000000001" customHeight="1">
      <c r="A25" s="363"/>
      <c r="B25" s="128" t="s">
        <v>261</v>
      </c>
      <c r="C25" s="67" t="s">
        <v>141</v>
      </c>
      <c r="D25" s="41">
        <v>200</v>
      </c>
      <c r="E25" s="17">
        <v>3</v>
      </c>
      <c r="F25" s="17">
        <v>0.26</v>
      </c>
      <c r="G25" s="126">
        <f t="shared" si="0"/>
        <v>156</v>
      </c>
      <c r="K25" s="17"/>
    </row>
    <row r="26" spans="1:11" ht="20.100000000000001" customHeight="1">
      <c r="A26" s="363"/>
      <c r="B26" s="127" t="s">
        <v>262</v>
      </c>
      <c r="C26" s="67" t="s">
        <v>141</v>
      </c>
      <c r="D26" s="41">
        <v>200</v>
      </c>
      <c r="E26" s="17">
        <v>3</v>
      </c>
      <c r="F26" s="17">
        <v>0.26</v>
      </c>
      <c r="G26" s="126">
        <f t="shared" si="0"/>
        <v>156</v>
      </c>
      <c r="K26" s="17"/>
    </row>
    <row r="27" spans="1:11" ht="20.100000000000001" customHeight="1">
      <c r="A27" s="363"/>
      <c r="B27" s="128" t="s">
        <v>263</v>
      </c>
      <c r="C27" s="67" t="s">
        <v>141</v>
      </c>
      <c r="D27" s="41">
        <v>200</v>
      </c>
      <c r="E27" s="17">
        <v>3</v>
      </c>
      <c r="F27" s="17">
        <v>0.26</v>
      </c>
      <c r="G27" s="126">
        <f t="shared" si="0"/>
        <v>156</v>
      </c>
      <c r="K27" s="17"/>
    </row>
    <row r="28" spans="1:11" ht="20.100000000000001" customHeight="1">
      <c r="A28" s="363"/>
      <c r="B28" s="127" t="s">
        <v>264</v>
      </c>
      <c r="C28" s="67" t="s">
        <v>141</v>
      </c>
      <c r="D28" s="41">
        <v>200</v>
      </c>
      <c r="E28" s="17">
        <v>33</v>
      </c>
      <c r="F28" s="17">
        <v>0.26</v>
      </c>
      <c r="G28" s="126">
        <f t="shared" si="0"/>
        <v>1716</v>
      </c>
      <c r="K28" s="17"/>
    </row>
    <row r="29" spans="1:11" ht="20.100000000000001" customHeight="1">
      <c r="A29" s="363"/>
      <c r="B29" s="128" t="s">
        <v>265</v>
      </c>
      <c r="C29" s="67" t="s">
        <v>141</v>
      </c>
      <c r="D29" s="41">
        <v>200</v>
      </c>
      <c r="E29" s="17">
        <v>3</v>
      </c>
      <c r="F29" s="17">
        <v>0.26</v>
      </c>
      <c r="G29" s="126">
        <f t="shared" si="0"/>
        <v>156</v>
      </c>
      <c r="K29" s="17"/>
    </row>
    <row r="30" spans="1:11" ht="20.100000000000001" customHeight="1">
      <c r="A30" s="363"/>
      <c r="B30" s="127" t="s">
        <v>266</v>
      </c>
      <c r="C30" s="67" t="s">
        <v>141</v>
      </c>
      <c r="D30" s="41">
        <v>200</v>
      </c>
      <c r="E30" s="17">
        <v>3</v>
      </c>
      <c r="F30" s="17">
        <v>0.26</v>
      </c>
      <c r="G30" s="126">
        <f t="shared" si="0"/>
        <v>156</v>
      </c>
      <c r="K30" s="17"/>
    </row>
    <row r="31" spans="1:11" ht="20.100000000000001" customHeight="1">
      <c r="A31" s="363"/>
      <c r="B31" s="128" t="s">
        <v>267</v>
      </c>
      <c r="C31" s="67" t="s">
        <v>141</v>
      </c>
      <c r="D31" s="41">
        <v>200</v>
      </c>
      <c r="E31" s="17">
        <v>3</v>
      </c>
      <c r="F31" s="17">
        <v>0.26</v>
      </c>
      <c r="G31" s="126">
        <f t="shared" si="0"/>
        <v>156</v>
      </c>
      <c r="K31" s="17"/>
    </row>
    <row r="32" spans="1:11" ht="20.100000000000001" customHeight="1">
      <c r="A32" s="363"/>
      <c r="B32" s="127" t="s">
        <v>268</v>
      </c>
      <c r="C32" s="67" t="s">
        <v>141</v>
      </c>
      <c r="D32" s="41">
        <v>200</v>
      </c>
      <c r="E32" s="17">
        <v>3</v>
      </c>
      <c r="F32" s="17">
        <v>0.26</v>
      </c>
      <c r="G32" s="126">
        <f t="shared" si="0"/>
        <v>156</v>
      </c>
      <c r="K32" s="17"/>
    </row>
    <row r="33" spans="1:11" ht="20.100000000000001" customHeight="1">
      <c r="A33" s="363"/>
      <c r="B33" s="128" t="s">
        <v>269</v>
      </c>
      <c r="C33" s="67" t="s">
        <v>141</v>
      </c>
      <c r="D33" s="41">
        <v>200</v>
      </c>
      <c r="E33" s="17">
        <v>3</v>
      </c>
      <c r="F33" s="17">
        <v>0.26</v>
      </c>
      <c r="G33" s="126">
        <f t="shared" si="0"/>
        <v>156</v>
      </c>
      <c r="K33" s="17"/>
    </row>
    <row r="34" spans="1:11" ht="20.100000000000001" customHeight="1">
      <c r="A34" s="363"/>
      <c r="B34" s="127" t="s">
        <v>270</v>
      </c>
      <c r="C34" s="67" t="s">
        <v>141</v>
      </c>
      <c r="D34" s="41">
        <v>200</v>
      </c>
      <c r="E34" s="17">
        <v>3</v>
      </c>
      <c r="F34" s="17">
        <v>0.26</v>
      </c>
      <c r="G34" s="126">
        <f t="shared" si="0"/>
        <v>156</v>
      </c>
      <c r="K34" s="17"/>
    </row>
    <row r="35" spans="1:11" ht="20.100000000000001" customHeight="1">
      <c r="A35" s="364"/>
      <c r="B35" s="77" t="s">
        <v>271</v>
      </c>
      <c r="C35" s="122" t="s">
        <v>141</v>
      </c>
      <c r="D35" s="123">
        <v>200</v>
      </c>
      <c r="E35" s="124">
        <v>3</v>
      </c>
      <c r="F35" s="124">
        <v>0.26</v>
      </c>
      <c r="G35" s="126">
        <f t="shared" si="0"/>
        <v>156</v>
      </c>
      <c r="K35" s="17"/>
    </row>
    <row r="36" spans="1:11" ht="30" customHeight="1">
      <c r="A36" s="173" t="s">
        <v>276</v>
      </c>
      <c r="B36" s="175" t="s">
        <v>275</v>
      </c>
      <c r="C36" s="176" t="s">
        <v>272</v>
      </c>
      <c r="D36" s="177">
        <v>300</v>
      </c>
      <c r="E36" s="178">
        <v>1.00099</v>
      </c>
      <c r="F36" s="178">
        <v>2.11</v>
      </c>
      <c r="G36" s="126">
        <f t="shared" si="0"/>
        <v>633.62666999999999</v>
      </c>
      <c r="K36" s="17">
        <v>0.26</v>
      </c>
    </row>
    <row r="37" spans="1:11" ht="30" customHeight="1">
      <c r="A37" s="174" t="s">
        <v>277</v>
      </c>
      <c r="B37" s="127" t="s">
        <v>278</v>
      </c>
      <c r="C37" s="119" t="s">
        <v>141</v>
      </c>
      <c r="D37" s="120">
        <v>300</v>
      </c>
      <c r="E37" s="121">
        <v>3</v>
      </c>
      <c r="F37" s="121">
        <v>0.26</v>
      </c>
      <c r="G37" s="126">
        <f t="shared" si="0"/>
        <v>234</v>
      </c>
      <c r="K37" s="17">
        <v>0.26</v>
      </c>
    </row>
    <row r="38" spans="1:11" ht="20.100000000000001" customHeight="1" thickBot="1">
      <c r="A38" s="321" t="s">
        <v>113</v>
      </c>
      <c r="B38" s="322"/>
      <c r="C38" s="322"/>
      <c r="D38" s="322"/>
      <c r="E38" s="322"/>
      <c r="F38" s="323"/>
      <c r="G38" s="118">
        <f>G6+G7+G8+G9+G10+G11+G12+G13+G14+G15+G16+G17+G18+G19+G20+G21+G22+G23+G24+G25+G26+G27+G28+G29+G30+G31+G32+G33+G34+G35+G36+G37</f>
        <v>7379.8255699999991</v>
      </c>
      <c r="J38" s="4"/>
    </row>
  </sheetData>
  <mergeCells count="11">
    <mergeCell ref="A1:G1"/>
    <mergeCell ref="A3:F3"/>
    <mergeCell ref="G2:G3"/>
    <mergeCell ref="A2:F2"/>
    <mergeCell ref="A38:F38"/>
    <mergeCell ref="A4:A5"/>
    <mergeCell ref="C4:C5"/>
    <mergeCell ref="B4:B5"/>
    <mergeCell ref="A8:A9"/>
    <mergeCell ref="A10:A13"/>
    <mergeCell ref="A14:A35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6"/>
  <sheetViews>
    <sheetView showGridLines="0" workbookViewId="0">
      <selection activeCell="F33" sqref="F33"/>
    </sheetView>
  </sheetViews>
  <sheetFormatPr defaultRowHeight="12.75"/>
  <cols>
    <col min="2" max="2" width="17" customWidth="1"/>
    <col min="3" max="3" width="23" customWidth="1"/>
    <col min="4" max="4" width="21" customWidth="1"/>
    <col min="5" max="5" width="13" customWidth="1"/>
  </cols>
  <sheetData>
    <row r="1" spans="1:7" ht="15.75">
      <c r="A1" s="304" t="s">
        <v>288</v>
      </c>
      <c r="B1" s="304"/>
      <c r="C1" s="304"/>
      <c r="D1" s="304"/>
      <c r="E1" s="304"/>
      <c r="F1" s="188"/>
      <c r="G1" s="188"/>
    </row>
    <row r="2" spans="1:7">
      <c r="A2" s="377" t="s">
        <v>184</v>
      </c>
      <c r="B2" s="378"/>
      <c r="C2" s="378"/>
      <c r="D2" s="378"/>
      <c r="E2" s="379"/>
    </row>
    <row r="3" spans="1:7">
      <c r="A3" s="97" t="s">
        <v>144</v>
      </c>
      <c r="B3" s="368" t="s">
        <v>7</v>
      </c>
      <c r="C3" s="369"/>
      <c r="D3" s="370"/>
      <c r="E3" s="96" t="s">
        <v>145</v>
      </c>
    </row>
    <row r="4" spans="1:7">
      <c r="A4" s="85" t="s">
        <v>146</v>
      </c>
      <c r="B4" s="371"/>
      <c r="C4" s="372"/>
      <c r="D4" s="373"/>
      <c r="E4" s="88"/>
    </row>
    <row r="5" spans="1:7">
      <c r="A5" s="86" t="s">
        <v>147</v>
      </c>
      <c r="B5" s="365" t="s">
        <v>152</v>
      </c>
      <c r="C5" s="366"/>
      <c r="D5" s="367"/>
      <c r="E5" s="103">
        <v>0.2</v>
      </c>
    </row>
    <row r="6" spans="1:7">
      <c r="A6" s="86" t="s">
        <v>63</v>
      </c>
      <c r="B6" s="365" t="s">
        <v>153</v>
      </c>
      <c r="C6" s="366"/>
      <c r="D6" s="367"/>
      <c r="E6" s="103">
        <v>2E-3</v>
      </c>
    </row>
    <row r="7" spans="1:7">
      <c r="A7" s="86" t="s">
        <v>81</v>
      </c>
      <c r="B7" s="365" t="s">
        <v>154</v>
      </c>
      <c r="C7" s="366"/>
      <c r="D7" s="367"/>
      <c r="E7" s="103">
        <v>0.01</v>
      </c>
    </row>
    <row r="8" spans="1:7">
      <c r="A8" s="86" t="s">
        <v>141</v>
      </c>
      <c r="B8" s="365" t="s">
        <v>155</v>
      </c>
      <c r="C8" s="366"/>
      <c r="D8" s="367"/>
      <c r="E8" s="103">
        <v>2.5000000000000001E-2</v>
      </c>
    </row>
    <row r="9" spans="1:7">
      <c r="A9" s="86" t="s">
        <v>148</v>
      </c>
      <c r="B9" s="365" t="s">
        <v>156</v>
      </c>
      <c r="C9" s="366"/>
      <c r="D9" s="367"/>
      <c r="E9" s="103">
        <v>0.03</v>
      </c>
    </row>
    <row r="10" spans="1:7">
      <c r="A10" s="86" t="s">
        <v>149</v>
      </c>
      <c r="B10" s="365" t="s">
        <v>157</v>
      </c>
      <c r="C10" s="366"/>
      <c r="D10" s="367"/>
      <c r="E10" s="103">
        <v>0.08</v>
      </c>
    </row>
    <row r="11" spans="1:7">
      <c r="A11" s="86" t="s">
        <v>150</v>
      </c>
      <c r="B11" s="365" t="s">
        <v>158</v>
      </c>
      <c r="C11" s="366"/>
      <c r="D11" s="367"/>
      <c r="E11" s="103">
        <v>6.0000000000000001E-3</v>
      </c>
    </row>
    <row r="12" spans="1:7">
      <c r="A12" s="86" t="s">
        <v>151</v>
      </c>
      <c r="B12" s="365" t="s">
        <v>159</v>
      </c>
      <c r="C12" s="366"/>
      <c r="D12" s="367"/>
      <c r="E12" s="103">
        <v>1.4999999999999999E-2</v>
      </c>
    </row>
    <row r="13" spans="1:7">
      <c r="A13" s="87"/>
      <c r="B13" s="374" t="s">
        <v>160</v>
      </c>
      <c r="C13" s="375"/>
      <c r="D13" s="376"/>
      <c r="E13" s="108">
        <v>0.36800000000000005</v>
      </c>
    </row>
    <row r="14" spans="1:7" ht="6" customHeight="1">
      <c r="B14" s="297"/>
      <c r="C14" s="297"/>
      <c r="D14" s="297"/>
      <c r="E14" s="84"/>
    </row>
    <row r="15" spans="1:7">
      <c r="A15" s="91" t="s">
        <v>161</v>
      </c>
      <c r="B15" s="384"/>
      <c r="C15" s="385"/>
      <c r="D15" s="386"/>
      <c r="E15" s="94"/>
    </row>
    <row r="16" spans="1:7">
      <c r="A16" s="92" t="s">
        <v>162</v>
      </c>
      <c r="B16" s="365" t="s">
        <v>167</v>
      </c>
      <c r="C16" s="366"/>
      <c r="D16" s="367"/>
      <c r="E16" s="89">
        <v>0</v>
      </c>
    </row>
    <row r="17" spans="1:5">
      <c r="A17" s="92" t="s">
        <v>163</v>
      </c>
      <c r="B17" s="365" t="s">
        <v>168</v>
      </c>
      <c r="C17" s="366"/>
      <c r="D17" s="367"/>
      <c r="E17" s="103">
        <v>0.1487</v>
      </c>
    </row>
    <row r="18" spans="1:5">
      <c r="A18" s="92" t="s">
        <v>164</v>
      </c>
      <c r="B18" s="365" t="s">
        <v>169</v>
      </c>
      <c r="C18" s="366"/>
      <c r="D18" s="367"/>
      <c r="E18" s="103">
        <v>0</v>
      </c>
    </row>
    <row r="19" spans="1:5">
      <c r="A19" s="92" t="s">
        <v>165</v>
      </c>
      <c r="B19" s="365" t="s">
        <v>183</v>
      </c>
      <c r="C19" s="366"/>
      <c r="D19" s="367"/>
      <c r="E19" s="103">
        <v>0.04</v>
      </c>
    </row>
    <row r="20" spans="1:5">
      <c r="A20" s="92" t="s">
        <v>166</v>
      </c>
      <c r="B20" s="365" t="s">
        <v>170</v>
      </c>
      <c r="C20" s="366"/>
      <c r="D20" s="367"/>
      <c r="E20" s="89">
        <v>8.3299999999999999E-2</v>
      </c>
    </row>
    <row r="21" spans="1:5">
      <c r="A21" s="93"/>
      <c r="B21" s="374" t="s">
        <v>171</v>
      </c>
      <c r="C21" s="375"/>
      <c r="D21" s="376"/>
      <c r="E21" s="90">
        <v>0.27200000000000002</v>
      </c>
    </row>
    <row r="22" spans="1:5" ht="6" customHeight="1">
      <c r="B22" s="297"/>
      <c r="C22" s="297"/>
      <c r="D22" s="297"/>
      <c r="E22" s="84"/>
    </row>
    <row r="23" spans="1:5">
      <c r="A23" s="95" t="s">
        <v>172</v>
      </c>
      <c r="B23" s="390"/>
      <c r="C23" s="385"/>
      <c r="D23" s="386"/>
      <c r="E23" s="94"/>
    </row>
    <row r="24" spans="1:5">
      <c r="A24" s="86" t="s">
        <v>173</v>
      </c>
      <c r="B24" s="391" t="s">
        <v>175</v>
      </c>
      <c r="C24" s="366"/>
      <c r="D24" s="367"/>
      <c r="E24" s="89">
        <v>4.2500000000000003E-2</v>
      </c>
    </row>
    <row r="25" spans="1:5">
      <c r="A25" s="86" t="s">
        <v>174</v>
      </c>
      <c r="B25" s="391" t="s">
        <v>176</v>
      </c>
      <c r="C25" s="366"/>
      <c r="D25" s="367"/>
      <c r="E25" s="89">
        <v>0.10199999999999999</v>
      </c>
    </row>
    <row r="26" spans="1:5">
      <c r="A26" s="87"/>
      <c r="B26" s="383" t="s">
        <v>177</v>
      </c>
      <c r="C26" s="375"/>
      <c r="D26" s="376"/>
      <c r="E26" s="90">
        <v>0.14449999999999999</v>
      </c>
    </row>
    <row r="27" spans="1:5" ht="6" customHeight="1">
      <c r="B27" s="297"/>
      <c r="C27" s="297"/>
      <c r="D27" s="297"/>
      <c r="E27" s="84"/>
    </row>
    <row r="28" spans="1:5">
      <c r="A28" s="95" t="s">
        <v>178</v>
      </c>
      <c r="B28" s="384" t="s">
        <v>180</v>
      </c>
      <c r="C28" s="385"/>
      <c r="D28" s="386"/>
      <c r="E28" s="94"/>
    </row>
    <row r="29" spans="1:5">
      <c r="A29" s="86" t="s">
        <v>179</v>
      </c>
      <c r="B29" s="387" t="s">
        <v>181</v>
      </c>
      <c r="C29" s="388"/>
      <c r="D29" s="389"/>
      <c r="E29" s="89">
        <v>0.10009600000000002</v>
      </c>
    </row>
    <row r="30" spans="1:5">
      <c r="A30" s="87"/>
      <c r="B30" s="374" t="s">
        <v>182</v>
      </c>
      <c r="C30" s="375"/>
      <c r="D30" s="376"/>
      <c r="E30" s="90">
        <v>0.10009600000000002</v>
      </c>
    </row>
    <row r="31" spans="1:5" ht="6" customHeight="1">
      <c r="B31" s="297"/>
      <c r="C31" s="297"/>
      <c r="D31" s="297"/>
      <c r="E31" s="84"/>
    </row>
    <row r="32" spans="1:5">
      <c r="A32" s="380" t="s">
        <v>6</v>
      </c>
      <c r="B32" s="381"/>
      <c r="C32" s="381"/>
      <c r="D32" s="382"/>
      <c r="E32" s="98">
        <v>0.84040000000000004</v>
      </c>
    </row>
    <row r="33" spans="1:5">
      <c r="E33" s="84"/>
    </row>
    <row r="34" spans="1:5">
      <c r="A34" s="105" t="s">
        <v>303</v>
      </c>
      <c r="E34" s="84"/>
    </row>
    <row r="35" spans="1:5">
      <c r="A35" s="106" t="s">
        <v>222</v>
      </c>
      <c r="E35" s="84"/>
    </row>
    <row r="36" spans="1:5">
      <c r="E36" s="84"/>
    </row>
    <row r="37" spans="1:5">
      <c r="E37" s="84"/>
    </row>
    <row r="38" spans="1:5">
      <c r="E38" s="84"/>
    </row>
    <row r="39" spans="1:5">
      <c r="E39" s="84"/>
    </row>
    <row r="40" spans="1:5">
      <c r="E40" s="84"/>
    </row>
    <row r="41" spans="1:5">
      <c r="E41" s="84"/>
    </row>
    <row r="42" spans="1:5">
      <c r="E42" s="84"/>
    </row>
    <row r="43" spans="1:5">
      <c r="E43" s="84"/>
    </row>
    <row r="44" spans="1:5">
      <c r="E44" s="84"/>
    </row>
    <row r="45" spans="1:5">
      <c r="E45" s="84"/>
    </row>
    <row r="46" spans="1:5">
      <c r="E46" s="84"/>
    </row>
  </sheetData>
  <mergeCells count="32">
    <mergeCell ref="B30:D30"/>
    <mergeCell ref="B31:D31"/>
    <mergeCell ref="A2:E2"/>
    <mergeCell ref="A32:D32"/>
    <mergeCell ref="B26:D26"/>
    <mergeCell ref="B27:D27"/>
    <mergeCell ref="B28:D28"/>
    <mergeCell ref="B29:D29"/>
    <mergeCell ref="B23:D23"/>
    <mergeCell ref="B24:D24"/>
    <mergeCell ref="B14:D14"/>
    <mergeCell ref="B15:D15"/>
    <mergeCell ref="B16:D16"/>
    <mergeCell ref="B17:D17"/>
    <mergeCell ref="B18:D18"/>
    <mergeCell ref="B25:D25"/>
    <mergeCell ref="B19:D19"/>
    <mergeCell ref="B20:D20"/>
    <mergeCell ref="B21:D21"/>
    <mergeCell ref="B22:D22"/>
    <mergeCell ref="B8:D8"/>
    <mergeCell ref="B9:D9"/>
    <mergeCell ref="B10:D10"/>
    <mergeCell ref="B11:D11"/>
    <mergeCell ref="B12:D12"/>
    <mergeCell ref="B13:D13"/>
    <mergeCell ref="B7:D7"/>
    <mergeCell ref="A1:E1"/>
    <mergeCell ref="B3:D3"/>
    <mergeCell ref="B4:D4"/>
    <mergeCell ref="B5:D5"/>
    <mergeCell ref="B6:D6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25"/>
  <sheetViews>
    <sheetView showGridLines="0" workbookViewId="0">
      <selection activeCell="A3" sqref="A3:E12"/>
    </sheetView>
  </sheetViews>
  <sheetFormatPr defaultRowHeight="12.75"/>
  <cols>
    <col min="2" max="2" width="17" customWidth="1"/>
    <col min="3" max="3" width="23" customWidth="1"/>
    <col min="4" max="4" width="21" customWidth="1"/>
  </cols>
  <sheetData>
    <row r="2" spans="1:5" ht="15.75">
      <c r="A2" s="304" t="s">
        <v>288</v>
      </c>
      <c r="B2" s="304"/>
      <c r="C2" s="304"/>
      <c r="D2" s="304"/>
      <c r="E2" s="304"/>
    </row>
    <row r="3" spans="1:5">
      <c r="A3" s="377" t="s">
        <v>185</v>
      </c>
      <c r="B3" s="378"/>
      <c r="C3" s="378"/>
      <c r="D3" s="378"/>
      <c r="E3" s="379"/>
    </row>
    <row r="4" spans="1:5">
      <c r="A4" s="97" t="s">
        <v>144</v>
      </c>
      <c r="B4" s="368" t="s">
        <v>7</v>
      </c>
      <c r="C4" s="369"/>
      <c r="D4" s="370"/>
      <c r="E4" s="96" t="s">
        <v>145</v>
      </c>
    </row>
    <row r="5" spans="1:5">
      <c r="A5" s="85"/>
      <c r="B5" s="371"/>
      <c r="C5" s="372"/>
      <c r="D5" s="373"/>
      <c r="E5" s="88"/>
    </row>
    <row r="6" spans="1:5">
      <c r="A6" s="86">
        <v>1</v>
      </c>
      <c r="B6" s="365" t="s">
        <v>186</v>
      </c>
      <c r="C6" s="366"/>
      <c r="D6" s="367"/>
      <c r="E6" s="89">
        <v>1.6500000000000001E-2</v>
      </c>
    </row>
    <row r="7" spans="1:5">
      <c r="A7" s="86">
        <v>2</v>
      </c>
      <c r="B7" s="365" t="s">
        <v>187</v>
      </c>
      <c r="C7" s="366"/>
      <c r="D7" s="367"/>
      <c r="E7" s="89">
        <v>7.5999999999999998E-2</v>
      </c>
    </row>
    <row r="8" spans="1:5">
      <c r="A8" s="86">
        <v>3</v>
      </c>
      <c r="B8" s="365" t="s">
        <v>188</v>
      </c>
      <c r="C8" s="366"/>
      <c r="D8" s="367"/>
      <c r="E8" s="89">
        <v>0.05</v>
      </c>
    </row>
    <row r="9" spans="1:5">
      <c r="A9" s="99"/>
      <c r="B9" s="398"/>
      <c r="C9" s="399"/>
      <c r="D9" s="400"/>
      <c r="E9" s="100"/>
    </row>
    <row r="10" spans="1:5" ht="6" customHeight="1">
      <c r="B10" s="297"/>
      <c r="C10" s="297"/>
      <c r="D10" s="297"/>
      <c r="E10" s="84"/>
    </row>
    <row r="11" spans="1:5">
      <c r="A11" s="392" t="s">
        <v>189</v>
      </c>
      <c r="B11" s="393"/>
      <c r="C11" s="393"/>
      <c r="D11" s="394"/>
      <c r="E11" s="101">
        <v>0.14250000000000002</v>
      </c>
    </row>
    <row r="12" spans="1:5">
      <c r="A12" s="395" t="s">
        <v>190</v>
      </c>
      <c r="B12" s="396"/>
      <c r="C12" s="396"/>
      <c r="D12" s="397"/>
      <c r="E12" s="102">
        <v>0.16618075801749277</v>
      </c>
    </row>
    <row r="13" spans="1:5">
      <c r="E13" s="84"/>
    </row>
    <row r="14" spans="1:5">
      <c r="E14" s="84"/>
    </row>
    <row r="15" spans="1:5">
      <c r="E15" s="84"/>
    </row>
    <row r="16" spans="1:5">
      <c r="E16" s="84"/>
    </row>
    <row r="17" spans="5:5">
      <c r="E17" s="84"/>
    </row>
    <row r="18" spans="5:5">
      <c r="E18" s="84"/>
    </row>
    <row r="19" spans="5:5">
      <c r="E19" s="84"/>
    </row>
    <row r="20" spans="5:5">
      <c r="E20" s="84"/>
    </row>
    <row r="21" spans="5:5">
      <c r="E21" s="84"/>
    </row>
    <row r="22" spans="5:5">
      <c r="E22" s="84"/>
    </row>
    <row r="23" spans="5:5">
      <c r="E23" s="84"/>
    </row>
    <row r="24" spans="5:5">
      <c r="E24" s="84"/>
    </row>
    <row r="25" spans="5:5">
      <c r="E25" s="84"/>
    </row>
  </sheetData>
  <mergeCells count="11">
    <mergeCell ref="A2:E2"/>
    <mergeCell ref="B10:D10"/>
    <mergeCell ref="A3:E3"/>
    <mergeCell ref="A11:D11"/>
    <mergeCell ref="A12:D12"/>
    <mergeCell ref="B8:D8"/>
    <mergeCell ref="B9:D9"/>
    <mergeCell ref="B4:D4"/>
    <mergeCell ref="B5:D5"/>
    <mergeCell ref="B6:D6"/>
    <mergeCell ref="B7:D7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2"/>
  <sheetViews>
    <sheetView showGridLines="0" workbookViewId="0">
      <selection activeCell="A3" sqref="A3:E18"/>
    </sheetView>
  </sheetViews>
  <sheetFormatPr defaultRowHeight="12.75"/>
  <cols>
    <col min="1" max="1" width="9.28515625" bestFit="1" customWidth="1"/>
    <col min="2" max="2" width="17" customWidth="1"/>
    <col min="3" max="3" width="23" customWidth="1"/>
    <col min="4" max="4" width="27.5703125" customWidth="1"/>
    <col min="5" max="5" width="9.7109375" bestFit="1" customWidth="1"/>
  </cols>
  <sheetData>
    <row r="2" spans="1:5" ht="15.75">
      <c r="A2" s="304" t="s">
        <v>288</v>
      </c>
      <c r="B2" s="304"/>
      <c r="C2" s="304"/>
      <c r="D2" s="304"/>
      <c r="E2" s="304"/>
    </row>
    <row r="3" spans="1:5">
      <c r="A3" s="377" t="s">
        <v>191</v>
      </c>
      <c r="B3" s="378"/>
      <c r="C3" s="378"/>
      <c r="D3" s="378"/>
      <c r="E3" s="379"/>
    </row>
    <row r="4" spans="1:5">
      <c r="A4" s="97" t="s">
        <v>144</v>
      </c>
      <c r="B4" s="408" t="s">
        <v>7</v>
      </c>
      <c r="C4" s="409"/>
      <c r="D4" s="410"/>
      <c r="E4" s="96" t="s">
        <v>145</v>
      </c>
    </row>
    <row r="5" spans="1:5">
      <c r="A5" s="85"/>
      <c r="B5" s="411"/>
      <c r="C5" s="412"/>
      <c r="D5" s="413"/>
      <c r="E5" s="88"/>
    </row>
    <row r="6" spans="1:5">
      <c r="A6" s="86">
        <v>1</v>
      </c>
      <c r="B6" s="401" t="s">
        <v>192</v>
      </c>
      <c r="C6" s="402"/>
      <c r="D6" s="403"/>
      <c r="E6" s="103">
        <v>2.5000000000000001E-2</v>
      </c>
    </row>
    <row r="7" spans="1:5">
      <c r="A7" s="86">
        <v>2</v>
      </c>
      <c r="B7" s="401" t="s">
        <v>193</v>
      </c>
      <c r="C7" s="402"/>
      <c r="D7" s="403"/>
      <c r="E7" s="103">
        <v>0.02</v>
      </c>
    </row>
    <row r="8" spans="1:5">
      <c r="A8" s="86">
        <v>3</v>
      </c>
      <c r="B8" s="401" t="s">
        <v>194</v>
      </c>
      <c r="C8" s="402"/>
      <c r="D8" s="403"/>
      <c r="E8" s="103">
        <v>0.05</v>
      </c>
    </row>
    <row r="9" spans="1:5">
      <c r="A9" s="86">
        <v>4</v>
      </c>
      <c r="B9" s="401" t="s">
        <v>218</v>
      </c>
      <c r="C9" s="402"/>
      <c r="D9" s="403"/>
      <c r="E9" s="103">
        <v>0.01</v>
      </c>
    </row>
    <row r="10" spans="1:5">
      <c r="A10" s="86">
        <v>5</v>
      </c>
      <c r="B10" s="401" t="s">
        <v>195</v>
      </c>
      <c r="C10" s="402"/>
      <c r="D10" s="403"/>
      <c r="E10" s="103">
        <v>2.5000000000000001E-2</v>
      </c>
    </row>
    <row r="11" spans="1:5">
      <c r="A11" s="86">
        <v>6</v>
      </c>
      <c r="B11" s="401" t="s">
        <v>196</v>
      </c>
      <c r="C11" s="402"/>
      <c r="D11" s="403"/>
      <c r="E11" s="103">
        <v>0.1</v>
      </c>
    </row>
    <row r="12" spans="1:5">
      <c r="A12" s="86">
        <v>7</v>
      </c>
      <c r="B12" s="401" t="s">
        <v>197</v>
      </c>
      <c r="C12" s="402"/>
      <c r="D12" s="403"/>
      <c r="E12" s="103">
        <v>0.02</v>
      </c>
    </row>
    <row r="13" spans="1:5">
      <c r="A13" s="111">
        <v>8</v>
      </c>
      <c r="B13" s="401" t="s">
        <v>219</v>
      </c>
      <c r="C13" s="402"/>
      <c r="D13" s="403"/>
      <c r="E13" s="112">
        <v>0.02</v>
      </c>
    </row>
    <row r="14" spans="1:5">
      <c r="A14" s="86">
        <v>9</v>
      </c>
      <c r="B14" s="401" t="s">
        <v>220</v>
      </c>
      <c r="C14" s="402"/>
      <c r="D14" s="403"/>
      <c r="E14" s="112">
        <v>0.01</v>
      </c>
    </row>
    <row r="15" spans="1:5">
      <c r="A15" s="111">
        <v>10</v>
      </c>
      <c r="B15" s="401" t="s">
        <v>221</v>
      </c>
      <c r="C15" s="402"/>
      <c r="D15" s="403"/>
      <c r="E15" s="112">
        <v>0.01</v>
      </c>
    </row>
    <row r="16" spans="1:5">
      <c r="A16" s="86">
        <v>11</v>
      </c>
      <c r="B16" s="404" t="s">
        <v>198</v>
      </c>
      <c r="C16" s="405"/>
      <c r="D16" s="406"/>
      <c r="E16" s="104">
        <v>0.01</v>
      </c>
    </row>
    <row r="17" spans="1:5" ht="6" customHeight="1">
      <c r="B17" s="407"/>
      <c r="C17" s="407"/>
      <c r="D17" s="407"/>
      <c r="E17" s="84"/>
    </row>
    <row r="18" spans="1:5">
      <c r="A18" s="380" t="s">
        <v>6</v>
      </c>
      <c r="B18" s="381"/>
      <c r="C18" s="381"/>
      <c r="D18" s="382"/>
      <c r="E18" s="98">
        <v>0.30000000000000004</v>
      </c>
    </row>
    <row r="19" spans="1:5">
      <c r="E19" s="84"/>
    </row>
    <row r="20" spans="1:5">
      <c r="A20" s="105"/>
      <c r="E20" s="84"/>
    </row>
    <row r="21" spans="1:5">
      <c r="E21" s="84"/>
    </row>
    <row r="22" spans="1:5">
      <c r="E22" s="84"/>
    </row>
    <row r="23" spans="1:5">
      <c r="E23" s="84"/>
    </row>
    <row r="24" spans="1:5">
      <c r="E24" s="84"/>
    </row>
    <row r="25" spans="1:5">
      <c r="E25" s="84"/>
    </row>
    <row r="26" spans="1:5">
      <c r="E26" s="84"/>
    </row>
    <row r="27" spans="1:5">
      <c r="E27" s="84"/>
    </row>
    <row r="28" spans="1:5">
      <c r="E28" s="84"/>
    </row>
    <row r="29" spans="1:5">
      <c r="E29" s="84"/>
    </row>
    <row r="30" spans="1:5">
      <c r="E30" s="84"/>
    </row>
    <row r="31" spans="1:5">
      <c r="E31" s="84"/>
    </row>
    <row r="32" spans="1:5">
      <c r="E32" s="84"/>
    </row>
  </sheetData>
  <mergeCells count="17">
    <mergeCell ref="B7:D7"/>
    <mergeCell ref="A2:E2"/>
    <mergeCell ref="A3:E3"/>
    <mergeCell ref="B4:D4"/>
    <mergeCell ref="B5:D5"/>
    <mergeCell ref="B6:D6"/>
    <mergeCell ref="A18:D18"/>
    <mergeCell ref="B12:D12"/>
    <mergeCell ref="B16:D16"/>
    <mergeCell ref="B8:D8"/>
    <mergeCell ref="B9:D9"/>
    <mergeCell ref="B10:D10"/>
    <mergeCell ref="B11:D11"/>
    <mergeCell ref="B17:D17"/>
    <mergeCell ref="B13:D13"/>
    <mergeCell ref="B15:D15"/>
    <mergeCell ref="B14:D14"/>
  </mergeCells>
  <phoneticPr fontId="2" type="noConversion"/>
  <pageMargins left="0.78740157499999996" right="0.78740157499999996" top="0.984251969" bottom="0.984251969" header="0.49212598499999999" footer="0.49212598499999999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27"/>
  <sheetViews>
    <sheetView showGridLines="0" workbookViewId="0">
      <selection activeCell="A3" sqref="A3:E13"/>
    </sheetView>
  </sheetViews>
  <sheetFormatPr defaultRowHeight="12.75"/>
  <cols>
    <col min="1" max="1" width="9.28515625" bestFit="1" customWidth="1"/>
    <col min="2" max="2" width="17" customWidth="1"/>
    <col min="3" max="3" width="23" customWidth="1"/>
    <col min="4" max="4" width="27.5703125" customWidth="1"/>
    <col min="5" max="5" width="9.42578125" bestFit="1" customWidth="1"/>
  </cols>
  <sheetData>
    <row r="2" spans="1:5" ht="15.75">
      <c r="A2" s="304" t="s">
        <v>288</v>
      </c>
      <c r="B2" s="304"/>
      <c r="C2" s="304"/>
      <c r="D2" s="304"/>
      <c r="E2" s="304"/>
    </row>
    <row r="3" spans="1:5">
      <c r="A3" s="377" t="s">
        <v>203</v>
      </c>
      <c r="B3" s="378"/>
      <c r="C3" s="378"/>
      <c r="D3" s="378"/>
      <c r="E3" s="379"/>
    </row>
    <row r="4" spans="1:5">
      <c r="A4" s="97" t="s">
        <v>144</v>
      </c>
      <c r="B4" s="368" t="s">
        <v>7</v>
      </c>
      <c r="C4" s="369"/>
      <c r="D4" s="370"/>
      <c r="E4" s="96" t="s">
        <v>145</v>
      </c>
    </row>
    <row r="5" spans="1:5">
      <c r="A5" s="85"/>
      <c r="B5" s="371"/>
      <c r="C5" s="372"/>
      <c r="D5" s="373"/>
      <c r="E5" s="88"/>
    </row>
    <row r="6" spans="1:5">
      <c r="A6" s="86">
        <v>1</v>
      </c>
      <c r="B6" s="365" t="s">
        <v>199</v>
      </c>
      <c r="C6" s="366"/>
      <c r="D6" s="367"/>
      <c r="E6" s="103">
        <v>0.08</v>
      </c>
    </row>
    <row r="7" spans="1:5">
      <c r="A7" s="86">
        <v>2</v>
      </c>
      <c r="B7" s="365" t="s">
        <v>204</v>
      </c>
      <c r="C7" s="366"/>
      <c r="D7" s="367"/>
      <c r="E7" s="103">
        <v>5.0000000000000001E-3</v>
      </c>
    </row>
    <row r="8" spans="1:5">
      <c r="A8" s="86">
        <v>3</v>
      </c>
      <c r="B8" s="365" t="s">
        <v>197</v>
      </c>
      <c r="C8" s="366"/>
      <c r="D8" s="367"/>
      <c r="E8" s="103">
        <v>5.0000000000000001E-3</v>
      </c>
    </row>
    <row r="9" spans="1:5">
      <c r="A9" s="86">
        <v>4</v>
      </c>
      <c r="B9" s="365" t="s">
        <v>200</v>
      </c>
      <c r="C9" s="366"/>
      <c r="D9" s="367"/>
      <c r="E9" s="103">
        <v>0.01</v>
      </c>
    </row>
    <row r="10" spans="1:5">
      <c r="A10" s="86">
        <v>5</v>
      </c>
      <c r="B10" s="365" t="s">
        <v>201</v>
      </c>
      <c r="C10" s="366"/>
      <c r="D10" s="367"/>
      <c r="E10" s="103">
        <v>0.01</v>
      </c>
    </row>
    <row r="11" spans="1:5">
      <c r="A11" s="86">
        <v>6</v>
      </c>
      <c r="B11" s="365" t="s">
        <v>202</v>
      </c>
      <c r="C11" s="366"/>
      <c r="D11" s="367"/>
      <c r="E11" s="103">
        <v>0.01</v>
      </c>
    </row>
    <row r="12" spans="1:5" ht="6" customHeight="1">
      <c r="B12" s="297"/>
      <c r="C12" s="297"/>
      <c r="D12" s="297"/>
      <c r="E12" s="84"/>
    </row>
    <row r="13" spans="1:5">
      <c r="A13" s="380" t="s">
        <v>6</v>
      </c>
      <c r="B13" s="381"/>
      <c r="C13" s="381"/>
      <c r="D13" s="382"/>
      <c r="E13" s="98">
        <v>0.12</v>
      </c>
    </row>
    <row r="14" spans="1:5">
      <c r="E14" s="84"/>
    </row>
    <row r="15" spans="1:5">
      <c r="A15" s="105"/>
      <c r="E15" s="84"/>
    </row>
    <row r="16" spans="1:5">
      <c r="E16" s="84"/>
    </row>
    <row r="17" spans="5:5">
      <c r="E17" s="84"/>
    </row>
    <row r="18" spans="5:5">
      <c r="E18" s="84"/>
    </row>
    <row r="19" spans="5:5">
      <c r="E19" s="84"/>
    </row>
    <row r="20" spans="5:5">
      <c r="E20" s="84"/>
    </row>
    <row r="21" spans="5:5">
      <c r="E21" s="84"/>
    </row>
    <row r="22" spans="5:5">
      <c r="E22" s="84"/>
    </row>
    <row r="23" spans="5:5">
      <c r="E23" s="84"/>
    </row>
    <row r="24" spans="5:5">
      <c r="E24" s="84"/>
    </row>
    <row r="25" spans="5:5">
      <c r="E25" s="84"/>
    </row>
    <row r="26" spans="5:5">
      <c r="E26" s="84"/>
    </row>
    <row r="27" spans="5:5">
      <c r="E27" s="84"/>
    </row>
  </sheetData>
  <mergeCells count="12">
    <mergeCell ref="A2:E2"/>
    <mergeCell ref="A3:E3"/>
    <mergeCell ref="B4:D4"/>
    <mergeCell ref="B5:D5"/>
    <mergeCell ref="A13:D13"/>
    <mergeCell ref="B8:D8"/>
    <mergeCell ref="B9:D9"/>
    <mergeCell ref="B10:D10"/>
    <mergeCell ref="B11:D11"/>
    <mergeCell ref="B6:D6"/>
    <mergeCell ref="B7:D7"/>
    <mergeCell ref="B12:D12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8" sqref="R18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46"/>
  <sheetViews>
    <sheetView view="pageBreakPreview" workbookViewId="0">
      <selection activeCell="H49" sqref="H49"/>
    </sheetView>
  </sheetViews>
  <sheetFormatPr defaultRowHeight="15" customHeight="1"/>
  <cols>
    <col min="1" max="1" width="14.5703125" style="1" customWidth="1"/>
    <col min="2" max="2" width="36.28515625" style="1" customWidth="1"/>
    <col min="3" max="12" width="12.7109375" style="1" customWidth="1"/>
    <col min="13" max="13" width="21.85546875" style="1" customWidth="1"/>
    <col min="14" max="16384" width="9.140625" style="1"/>
  </cols>
  <sheetData>
    <row r="2" spans="1:12" ht="15" customHeight="1">
      <c r="A2" s="259"/>
      <c r="K2" s="259"/>
      <c r="L2" s="259"/>
    </row>
    <row r="3" spans="1:12" ht="15" customHeight="1">
      <c r="A3" s="259"/>
      <c r="K3" s="259"/>
      <c r="L3" s="259"/>
    </row>
    <row r="4" spans="1:12" s="6" customFormat="1" ht="12" customHeight="1">
      <c r="A4" s="259"/>
      <c r="K4" s="259"/>
      <c r="L4" s="259"/>
    </row>
    <row r="5" spans="1:12" s="6" customFormat="1" ht="24.75" customHeight="1">
      <c r="B5" s="9"/>
    </row>
    <row r="6" spans="1:12" s="6" customFormat="1" ht="34.5" customHeight="1">
      <c r="A6" s="284" t="s">
        <v>309</v>
      </c>
      <c r="B6" s="278" t="s">
        <v>29</v>
      </c>
      <c r="C6" s="279"/>
      <c r="D6" s="279"/>
      <c r="E6" s="279"/>
      <c r="F6" s="279"/>
      <c r="G6" s="279"/>
      <c r="H6" s="279"/>
      <c r="I6" s="279"/>
      <c r="J6" s="279"/>
      <c r="K6" s="279"/>
      <c r="L6" s="280"/>
    </row>
    <row r="7" spans="1:12" s="6" customFormat="1" ht="20.100000000000001" customHeight="1">
      <c r="A7" s="285"/>
      <c r="B7" s="109" t="s">
        <v>308</v>
      </c>
      <c r="C7" s="281" t="s">
        <v>223</v>
      </c>
      <c r="D7" s="282"/>
      <c r="E7" s="282"/>
      <c r="F7" s="282"/>
      <c r="G7" s="282"/>
      <c r="H7" s="283"/>
      <c r="I7" s="287" t="s">
        <v>311</v>
      </c>
      <c r="J7" s="288"/>
      <c r="K7" s="140"/>
      <c r="L7" s="289" t="s">
        <v>317</v>
      </c>
    </row>
    <row r="8" spans="1:12" s="6" customFormat="1" ht="20.100000000000001" customHeight="1">
      <c r="A8" s="286"/>
      <c r="B8" s="109" t="s">
        <v>313</v>
      </c>
      <c r="C8" s="281" t="s">
        <v>310</v>
      </c>
      <c r="D8" s="282"/>
      <c r="E8" s="282"/>
      <c r="F8" s="282"/>
      <c r="G8" s="282"/>
      <c r="H8" s="283"/>
      <c r="I8" s="281" t="s">
        <v>312</v>
      </c>
      <c r="J8" s="288"/>
      <c r="K8" s="140"/>
      <c r="L8" s="290"/>
    </row>
    <row r="9" spans="1:12" s="3" customFormat="1" ht="20.100000000000001" customHeight="1">
      <c r="A9" s="269" t="s">
        <v>143</v>
      </c>
      <c r="B9" s="267" t="s">
        <v>34</v>
      </c>
      <c r="C9" s="275" t="s">
        <v>33</v>
      </c>
      <c r="D9" s="276"/>
      <c r="E9" s="276"/>
      <c r="F9" s="276"/>
      <c r="G9" s="276"/>
      <c r="H9" s="276"/>
      <c r="I9" s="276"/>
      <c r="J9" s="276"/>
      <c r="K9" s="276"/>
      <c r="L9" s="277"/>
    </row>
    <row r="10" spans="1:12" ht="20.100000000000001" customHeight="1">
      <c r="A10" s="270"/>
      <c r="B10" s="268"/>
      <c r="C10" s="141">
        <v>30</v>
      </c>
      <c r="D10" s="141">
        <v>60</v>
      </c>
      <c r="E10" s="141">
        <v>90</v>
      </c>
      <c r="F10" s="141">
        <v>120</v>
      </c>
      <c r="G10" s="141">
        <v>150</v>
      </c>
      <c r="H10" s="141">
        <v>180</v>
      </c>
      <c r="I10" s="141">
        <v>210</v>
      </c>
      <c r="J10" s="141">
        <v>240</v>
      </c>
      <c r="K10" s="141">
        <v>270</v>
      </c>
      <c r="L10" s="141">
        <v>300</v>
      </c>
    </row>
    <row r="11" spans="1:12" s="20" customFormat="1" ht="19.5" customHeight="1">
      <c r="A11" s="270"/>
      <c r="B11" s="142" t="s">
        <v>35</v>
      </c>
      <c r="C11" s="143"/>
      <c r="D11" s="143"/>
      <c r="E11" s="143"/>
      <c r="F11" s="143"/>
      <c r="G11" s="143"/>
      <c r="H11" s="144"/>
      <c r="I11" s="145"/>
      <c r="J11" s="145"/>
      <c r="K11" s="145"/>
      <c r="L11" s="145"/>
    </row>
    <row r="12" spans="1:12" s="20" customFormat="1" ht="20.100000000000001" customHeight="1">
      <c r="A12" s="270"/>
      <c r="B12" s="142" t="s">
        <v>36</v>
      </c>
      <c r="C12" s="143"/>
      <c r="D12" s="143"/>
      <c r="E12" s="143"/>
      <c r="F12" s="143"/>
      <c r="G12" s="143"/>
      <c r="H12" s="144"/>
      <c r="I12" s="145"/>
      <c r="J12" s="145"/>
      <c r="K12" s="145"/>
      <c r="L12" s="145"/>
    </row>
    <row r="13" spans="1:12" s="20" customFormat="1" ht="20.100000000000001" customHeight="1">
      <c r="A13" s="270"/>
      <c r="B13" s="146" t="s">
        <v>37</v>
      </c>
      <c r="C13" s="143"/>
      <c r="D13" s="143"/>
      <c r="E13" s="147"/>
      <c r="F13" s="143"/>
      <c r="G13" s="143"/>
      <c r="H13" s="144"/>
      <c r="I13" s="145"/>
      <c r="J13" s="145"/>
      <c r="K13" s="145"/>
      <c r="L13" s="145"/>
    </row>
    <row r="14" spans="1:12" s="20" customFormat="1" ht="20.100000000000001" customHeight="1">
      <c r="A14" s="270"/>
      <c r="B14" s="131" t="s">
        <v>205</v>
      </c>
      <c r="C14" s="143"/>
      <c r="D14" s="143"/>
      <c r="E14" s="143"/>
      <c r="F14" s="143"/>
      <c r="G14" s="143"/>
      <c r="H14" s="144"/>
      <c r="I14" s="145"/>
      <c r="J14" s="145"/>
      <c r="K14" s="145"/>
      <c r="L14" s="145"/>
    </row>
    <row r="15" spans="1:12" s="20" customFormat="1" ht="20.100000000000001" customHeight="1">
      <c r="A15" s="270"/>
      <c r="B15" s="131" t="s">
        <v>206</v>
      </c>
      <c r="C15" s="143"/>
      <c r="D15" s="143"/>
      <c r="E15" s="143"/>
      <c r="F15" s="143"/>
      <c r="G15" s="143"/>
      <c r="H15" s="144"/>
      <c r="I15" s="145"/>
      <c r="J15" s="145"/>
      <c r="K15" s="145"/>
      <c r="L15" s="145"/>
    </row>
    <row r="16" spans="1:12" s="20" customFormat="1" ht="20.100000000000001" customHeight="1">
      <c r="A16" s="270"/>
      <c r="B16" s="146" t="s">
        <v>38</v>
      </c>
      <c r="C16" s="143"/>
      <c r="D16" s="143"/>
      <c r="E16" s="143"/>
      <c r="F16" s="147"/>
      <c r="G16" s="143"/>
      <c r="H16" s="144"/>
      <c r="I16" s="145"/>
      <c r="J16" s="145"/>
      <c r="K16" s="145"/>
      <c r="L16" s="145"/>
    </row>
    <row r="17" spans="1:12" s="20" customFormat="1" ht="20.100000000000001" customHeight="1">
      <c r="A17" s="270"/>
      <c r="B17" s="131" t="s">
        <v>212</v>
      </c>
      <c r="C17" s="143"/>
      <c r="D17" s="143"/>
      <c r="E17" s="143"/>
      <c r="F17" s="147"/>
      <c r="G17" s="143"/>
      <c r="H17" s="144"/>
      <c r="I17" s="145"/>
      <c r="J17" s="145"/>
      <c r="K17" s="145"/>
      <c r="L17" s="145"/>
    </row>
    <row r="18" spans="1:12" s="20" customFormat="1" ht="20.100000000000001" customHeight="1">
      <c r="A18" s="270"/>
      <c r="B18" s="131" t="s">
        <v>213</v>
      </c>
      <c r="C18" s="143"/>
      <c r="D18" s="143"/>
      <c r="E18" s="143"/>
      <c r="F18" s="147"/>
      <c r="G18" s="143"/>
      <c r="H18" s="144"/>
      <c r="I18" s="145"/>
      <c r="J18" s="145"/>
      <c r="K18" s="145"/>
      <c r="L18" s="145"/>
    </row>
    <row r="19" spans="1:12" s="20" customFormat="1" ht="20.100000000000001" customHeight="1">
      <c r="A19" s="270"/>
      <c r="B19" s="131" t="s">
        <v>214</v>
      </c>
      <c r="C19" s="143"/>
      <c r="D19" s="143"/>
      <c r="E19" s="143"/>
      <c r="F19" s="147"/>
      <c r="G19" s="143"/>
      <c r="H19" s="144"/>
      <c r="I19" s="145"/>
      <c r="J19" s="145"/>
      <c r="K19" s="145"/>
      <c r="L19" s="145"/>
    </row>
    <row r="20" spans="1:12" s="20" customFormat="1" ht="20.100000000000001" customHeight="1">
      <c r="A20" s="270"/>
      <c r="B20" s="131" t="s">
        <v>215</v>
      </c>
      <c r="C20" s="143"/>
      <c r="D20" s="143"/>
      <c r="E20" s="143"/>
      <c r="F20" s="147"/>
      <c r="G20" s="143"/>
      <c r="H20" s="144"/>
      <c r="I20" s="145"/>
      <c r="J20" s="145"/>
      <c r="K20" s="145"/>
      <c r="L20" s="145"/>
    </row>
    <row r="21" spans="1:12" s="20" customFormat="1" ht="20.100000000000001" customHeight="1">
      <c r="A21" s="270"/>
      <c r="B21" s="146" t="s">
        <v>39</v>
      </c>
      <c r="C21" s="143"/>
      <c r="D21" s="143"/>
      <c r="E21" s="143"/>
      <c r="F21" s="143"/>
      <c r="G21" s="147"/>
      <c r="H21" s="144"/>
      <c r="I21" s="145"/>
      <c r="J21" s="145"/>
      <c r="K21" s="145"/>
      <c r="L21" s="145"/>
    </row>
    <row r="22" spans="1:12" s="20" customFormat="1" ht="20.100000000000001" customHeight="1">
      <c r="A22" s="270"/>
      <c r="B22" s="131" t="s">
        <v>207</v>
      </c>
      <c r="C22" s="143"/>
      <c r="D22" s="143"/>
      <c r="E22" s="143"/>
      <c r="F22" s="143"/>
      <c r="G22" s="143"/>
      <c r="H22" s="144"/>
      <c r="I22" s="145"/>
      <c r="J22" s="145"/>
      <c r="K22" s="145"/>
      <c r="L22" s="145"/>
    </row>
    <row r="23" spans="1:12" s="20" customFormat="1" ht="20.100000000000001" customHeight="1">
      <c r="A23" s="270"/>
      <c r="B23" s="131" t="s">
        <v>208</v>
      </c>
      <c r="C23" s="143"/>
      <c r="D23" s="143"/>
      <c r="E23" s="143"/>
      <c r="F23" s="143"/>
      <c r="G23" s="143"/>
      <c r="H23" s="144"/>
      <c r="I23" s="145"/>
      <c r="J23" s="145"/>
      <c r="K23" s="145"/>
      <c r="L23" s="145"/>
    </row>
    <row r="24" spans="1:12" s="20" customFormat="1" ht="20.100000000000001" customHeight="1">
      <c r="A24" s="270"/>
      <c r="B24" s="131" t="s">
        <v>209</v>
      </c>
      <c r="C24" s="143"/>
      <c r="D24" s="143"/>
      <c r="E24" s="143"/>
      <c r="F24" s="143"/>
      <c r="G24" s="143"/>
      <c r="H24" s="144"/>
      <c r="I24" s="145"/>
      <c r="J24" s="145"/>
      <c r="K24" s="145"/>
      <c r="L24" s="145"/>
    </row>
    <row r="25" spans="1:12" s="20" customFormat="1" ht="20.100000000000001" customHeight="1">
      <c r="A25" s="270"/>
      <c r="B25" s="131" t="s">
        <v>210</v>
      </c>
      <c r="C25" s="143"/>
      <c r="D25" s="143"/>
      <c r="E25" s="143"/>
      <c r="F25" s="143"/>
      <c r="G25" s="143"/>
      <c r="H25" s="144"/>
      <c r="I25" s="145"/>
      <c r="J25" s="145"/>
      <c r="K25" s="145"/>
      <c r="L25" s="145"/>
    </row>
    <row r="26" spans="1:12" s="20" customFormat="1" ht="20.100000000000001" customHeight="1">
      <c r="A26" s="270"/>
      <c r="B26" s="131" t="s">
        <v>211</v>
      </c>
      <c r="C26" s="143"/>
      <c r="D26" s="143"/>
      <c r="E26" s="143"/>
      <c r="F26" s="143"/>
      <c r="G26" s="143"/>
      <c r="H26" s="144"/>
      <c r="I26" s="145"/>
      <c r="J26" s="145"/>
      <c r="K26" s="145"/>
      <c r="L26" s="145"/>
    </row>
    <row r="27" spans="1:12" s="20" customFormat="1" ht="20.100000000000001" customHeight="1">
      <c r="A27" s="270"/>
      <c r="B27" s="131" t="s">
        <v>216</v>
      </c>
      <c r="C27" s="143"/>
      <c r="D27" s="143"/>
      <c r="E27" s="143"/>
      <c r="F27" s="143"/>
      <c r="G27" s="143"/>
      <c r="H27" s="144"/>
      <c r="I27" s="145"/>
      <c r="J27" s="145"/>
      <c r="K27" s="145"/>
      <c r="L27" s="145"/>
    </row>
    <row r="28" spans="1:12" s="20" customFormat="1" ht="20.100000000000001" customHeight="1">
      <c r="A28" s="270"/>
      <c r="B28" s="131" t="s">
        <v>217</v>
      </c>
      <c r="C28" s="143"/>
      <c r="D28" s="143"/>
      <c r="E28" s="143"/>
      <c r="F28" s="143"/>
      <c r="G28" s="143"/>
      <c r="H28" s="144"/>
      <c r="I28" s="145"/>
      <c r="J28" s="145"/>
      <c r="K28" s="145"/>
      <c r="L28" s="145"/>
    </row>
    <row r="29" spans="1:12" s="20" customFormat="1" ht="20.100000000000001" customHeight="1">
      <c r="A29" s="270"/>
      <c r="B29" s="146" t="s">
        <v>40</v>
      </c>
      <c r="C29" s="143"/>
      <c r="D29" s="143"/>
      <c r="E29" s="143"/>
      <c r="F29" s="143"/>
      <c r="G29" s="143"/>
      <c r="H29" s="148"/>
      <c r="I29" s="145"/>
      <c r="J29" s="145"/>
      <c r="K29" s="145"/>
      <c r="L29" s="145"/>
    </row>
    <row r="30" spans="1:12" s="20" customFormat="1" ht="20.100000000000001" customHeight="1">
      <c r="A30" s="270"/>
      <c r="B30" s="131" t="s">
        <v>207</v>
      </c>
      <c r="C30" s="143"/>
      <c r="D30" s="143"/>
      <c r="E30" s="143"/>
      <c r="F30" s="143"/>
      <c r="G30" s="143"/>
      <c r="H30" s="148"/>
      <c r="I30" s="145"/>
      <c r="J30" s="145"/>
      <c r="K30" s="145"/>
      <c r="L30" s="145"/>
    </row>
    <row r="31" spans="1:12" s="20" customFormat="1" ht="20.100000000000001" customHeight="1">
      <c r="A31" s="270"/>
      <c r="B31" s="131" t="s">
        <v>208</v>
      </c>
      <c r="C31" s="143"/>
      <c r="D31" s="143"/>
      <c r="E31" s="143"/>
      <c r="F31" s="143"/>
      <c r="G31" s="143"/>
      <c r="H31" s="148"/>
      <c r="I31" s="145"/>
      <c r="J31" s="145"/>
      <c r="K31" s="145"/>
      <c r="L31" s="145"/>
    </row>
    <row r="32" spans="1:12" s="20" customFormat="1" ht="20.100000000000001" customHeight="1">
      <c r="A32" s="270"/>
      <c r="B32" s="131" t="s">
        <v>209</v>
      </c>
      <c r="C32" s="143"/>
      <c r="D32" s="143"/>
      <c r="E32" s="143"/>
      <c r="F32" s="143"/>
      <c r="G32" s="143"/>
      <c r="H32" s="148"/>
      <c r="I32" s="145"/>
      <c r="J32" s="145"/>
      <c r="K32" s="145"/>
      <c r="L32" s="145"/>
    </row>
    <row r="33" spans="1:13" s="20" customFormat="1" ht="20.100000000000001" customHeight="1">
      <c r="A33" s="270"/>
      <c r="B33" s="131" t="s">
        <v>210</v>
      </c>
      <c r="C33" s="143"/>
      <c r="D33" s="143"/>
      <c r="E33" s="143"/>
      <c r="F33" s="143"/>
      <c r="G33" s="143"/>
      <c r="H33" s="148"/>
      <c r="I33" s="145"/>
      <c r="J33" s="145"/>
      <c r="K33" s="145"/>
      <c r="L33" s="145"/>
    </row>
    <row r="34" spans="1:13" s="20" customFormat="1" ht="20.100000000000001" customHeight="1">
      <c r="A34" s="270"/>
      <c r="B34" s="131" t="s">
        <v>211</v>
      </c>
      <c r="C34" s="143"/>
      <c r="D34" s="143"/>
      <c r="E34" s="143"/>
      <c r="F34" s="143"/>
      <c r="G34" s="143"/>
      <c r="H34" s="148"/>
      <c r="I34" s="145"/>
      <c r="J34" s="145"/>
      <c r="K34" s="145"/>
      <c r="L34" s="145"/>
    </row>
    <row r="35" spans="1:13" s="20" customFormat="1" ht="20.100000000000001" customHeight="1">
      <c r="A35" s="270"/>
      <c r="B35" s="131" t="s">
        <v>216</v>
      </c>
      <c r="C35" s="143"/>
      <c r="D35" s="143"/>
      <c r="E35" s="143"/>
      <c r="F35" s="143"/>
      <c r="G35" s="143"/>
      <c r="H35" s="148"/>
      <c r="I35" s="145"/>
      <c r="J35" s="145"/>
      <c r="K35" s="145"/>
      <c r="L35" s="145"/>
    </row>
    <row r="36" spans="1:13" s="20" customFormat="1" ht="20.100000000000001" customHeight="1">
      <c r="A36" s="271"/>
      <c r="B36" s="131" t="s">
        <v>217</v>
      </c>
      <c r="C36" s="143"/>
      <c r="D36" s="143"/>
      <c r="E36" s="143"/>
      <c r="F36" s="143"/>
      <c r="G36" s="143"/>
      <c r="H36" s="148"/>
      <c r="I36" s="145"/>
      <c r="J36" s="145"/>
      <c r="K36" s="145"/>
      <c r="L36" s="145"/>
    </row>
    <row r="37" spans="1:13" s="20" customFormat="1" ht="20.100000000000001" customHeight="1">
      <c r="A37" s="272" t="s">
        <v>30</v>
      </c>
      <c r="B37" s="68" t="s">
        <v>41</v>
      </c>
      <c r="C37" s="69">
        <v>0.1</v>
      </c>
      <c r="D37" s="69">
        <v>0.1</v>
      </c>
      <c r="E37" s="69">
        <v>0.1</v>
      </c>
      <c r="F37" s="69">
        <v>0.1</v>
      </c>
      <c r="G37" s="69">
        <v>0.1</v>
      </c>
      <c r="H37" s="70">
        <v>0.1</v>
      </c>
      <c r="I37" s="70">
        <v>0.1</v>
      </c>
      <c r="J37" s="70">
        <v>0.1</v>
      </c>
      <c r="K37" s="70">
        <v>0.1</v>
      </c>
      <c r="L37" s="70">
        <v>0.1</v>
      </c>
    </row>
    <row r="38" spans="1:13" s="20" customFormat="1" ht="20.100000000000001" customHeight="1">
      <c r="A38" s="273"/>
      <c r="B38" s="71" t="s">
        <v>42</v>
      </c>
      <c r="C38" s="72">
        <v>0.1</v>
      </c>
      <c r="D38" s="72">
        <v>0.2</v>
      </c>
      <c r="E38" s="72">
        <v>0.30000000000000004</v>
      </c>
      <c r="F38" s="72">
        <v>0.4</v>
      </c>
      <c r="G38" s="72">
        <v>0.5</v>
      </c>
      <c r="H38" s="73">
        <v>0.6</v>
      </c>
      <c r="I38" s="70">
        <v>0.7</v>
      </c>
      <c r="J38" s="70">
        <v>0.79999999999999993</v>
      </c>
      <c r="K38" s="70">
        <v>0.89999999999999991</v>
      </c>
      <c r="L38" s="70">
        <v>0.99999999999999989</v>
      </c>
    </row>
    <row r="39" spans="1:13" s="46" customFormat="1" ht="20.100000000000001" customHeight="1">
      <c r="A39" s="273"/>
      <c r="B39" s="56" t="s">
        <v>43</v>
      </c>
      <c r="C39" s="57"/>
      <c r="D39" s="57"/>
      <c r="E39" s="57"/>
      <c r="F39" s="57"/>
      <c r="G39" s="57"/>
      <c r="H39" s="58"/>
      <c r="I39" s="57"/>
      <c r="J39" s="57"/>
      <c r="K39" s="57"/>
      <c r="L39" s="57"/>
    </row>
    <row r="40" spans="1:13" s="46" customFormat="1" ht="20.100000000000001" customHeight="1" thickBot="1">
      <c r="A40" s="274"/>
      <c r="B40" s="59" t="s">
        <v>44</v>
      </c>
      <c r="C40" s="60"/>
      <c r="D40" s="60"/>
      <c r="E40" s="60"/>
      <c r="F40" s="60"/>
      <c r="G40" s="60"/>
      <c r="H40" s="61"/>
      <c r="I40" s="60"/>
      <c r="J40" s="60"/>
      <c r="K40" s="60"/>
      <c r="L40" s="60"/>
      <c r="M40" s="74"/>
    </row>
    <row r="41" spans="1:13" ht="20.100000000000001" customHeight="1">
      <c r="B41" s="7"/>
      <c r="C41" s="10"/>
      <c r="D41" s="10"/>
      <c r="E41" s="10"/>
      <c r="F41" s="10"/>
      <c r="G41" s="10"/>
      <c r="H41" s="11"/>
    </row>
    <row r="42" spans="1:13" ht="20.100000000000001" customHeight="1">
      <c r="B42" s="7"/>
      <c r="C42" s="10"/>
      <c r="D42" s="10"/>
      <c r="E42" s="10"/>
      <c r="F42" s="10"/>
      <c r="G42" s="10"/>
      <c r="H42" s="11"/>
      <c r="J42" s="70"/>
    </row>
    <row r="43" spans="1:13" ht="20.100000000000001" customHeight="1">
      <c r="B43" s="7"/>
      <c r="C43" s="10"/>
      <c r="D43" s="10"/>
      <c r="E43" s="10"/>
      <c r="F43" s="10"/>
      <c r="G43" s="10"/>
      <c r="H43" s="11"/>
      <c r="J43" s="70"/>
    </row>
    <row r="44" spans="1:13" ht="20.100000000000001" customHeight="1">
      <c r="B44" s="7"/>
      <c r="C44" s="10"/>
      <c r="D44" s="10"/>
      <c r="E44" s="10"/>
      <c r="F44" s="10"/>
      <c r="G44" s="10"/>
      <c r="H44" s="11"/>
    </row>
    <row r="45" spans="1:13" ht="20.100000000000001" customHeight="1">
      <c r="B45" s="7"/>
      <c r="C45" s="8"/>
      <c r="D45" s="8"/>
      <c r="E45" s="8"/>
      <c r="F45" s="8"/>
      <c r="G45" s="8"/>
      <c r="H45" s="7"/>
    </row>
    <row r="46" spans="1:13" ht="20.100000000000001" customHeight="1">
      <c r="B46" s="7"/>
      <c r="C46" s="8"/>
      <c r="D46" s="8"/>
      <c r="E46" s="8"/>
      <c r="F46" s="8"/>
      <c r="G46" s="8"/>
      <c r="H46" s="7"/>
    </row>
  </sheetData>
  <mergeCells count="13">
    <mergeCell ref="A2:A4"/>
    <mergeCell ref="K2:L4"/>
    <mergeCell ref="B9:B10"/>
    <mergeCell ref="A9:A36"/>
    <mergeCell ref="A37:A40"/>
    <mergeCell ref="C9:L9"/>
    <mergeCell ref="B6:L6"/>
    <mergeCell ref="C8:H8"/>
    <mergeCell ref="C7:H7"/>
    <mergeCell ref="A6:A8"/>
    <mergeCell ref="I7:J7"/>
    <mergeCell ref="L7:L8"/>
    <mergeCell ref="I8:J8"/>
  </mergeCells>
  <phoneticPr fontId="2" type="noConversion"/>
  <printOptions horizontalCentered="1"/>
  <pageMargins left="0.98425196850393704" right="0.59055118110236227" top="0.61" bottom="0.59055118110236227" header="0.51181102362204722" footer="0.51181102362204722"/>
  <pageSetup paperSize="9" scale="48" orientation="portrait" r:id="rId1"/>
  <headerFooter alignWithMargins="0"/>
  <colBreaks count="1" manualBreakCount="1">
    <brk id="12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Z31"/>
  <sheetViews>
    <sheetView showGridLines="0" view="pageBreakPreview" workbookViewId="0">
      <selection activeCell="A10" sqref="A10:Z25"/>
    </sheetView>
  </sheetViews>
  <sheetFormatPr defaultRowHeight="15" customHeight="1"/>
  <cols>
    <col min="1" max="1" width="36.28515625" style="1" customWidth="1"/>
    <col min="2" max="4" width="10.28515625" style="1" customWidth="1"/>
    <col min="5" max="5" width="11.85546875" style="1" customWidth="1"/>
    <col min="6" max="26" width="11.7109375" style="1" bestFit="1" customWidth="1"/>
    <col min="27" max="16384" width="9.140625" style="1"/>
  </cols>
  <sheetData>
    <row r="3" spans="1:26" customFormat="1" ht="15" customHeight="1">
      <c r="A3" s="297"/>
      <c r="Y3" s="297"/>
      <c r="Z3" s="297"/>
    </row>
    <row r="4" spans="1:26" customFormat="1" ht="12" customHeight="1">
      <c r="A4" s="297"/>
      <c r="Y4" s="297"/>
      <c r="Z4" s="297"/>
    </row>
    <row r="5" spans="1:26" customFormat="1" ht="12" customHeight="1">
      <c r="A5" s="297"/>
      <c r="Y5" s="297"/>
      <c r="Z5" s="297"/>
    </row>
    <row r="6" spans="1:26" customFormat="1" ht="12" customHeight="1">
      <c r="A6" s="297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297"/>
      <c r="Z6" s="297"/>
    </row>
    <row r="7" spans="1:26" s="6" customFormat="1" ht="12" customHeight="1">
      <c r="A7" s="297"/>
      <c r="Y7" s="297"/>
      <c r="Z7" s="297"/>
    </row>
    <row r="8" spans="1:26" s="6" customFormat="1" ht="34.5" customHeight="1"/>
    <row r="9" spans="1:26" s="6" customFormat="1" ht="20.100000000000001" customHeight="1">
      <c r="A9" s="164"/>
      <c r="B9" s="164"/>
      <c r="C9" s="164"/>
      <c r="D9" s="164"/>
      <c r="E9" s="164"/>
      <c r="F9" s="164"/>
      <c r="G9" s="164"/>
      <c r="H9" s="164"/>
      <c r="I9" s="164"/>
    </row>
    <row r="10" spans="1:26" s="6" customFormat="1" ht="20.100000000000001" customHeight="1">
      <c r="A10" s="296" t="s">
        <v>31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</row>
    <row r="11" spans="1:26" s="6" customFormat="1" ht="20.100000000000001" customHeight="1">
      <c r="A11" s="164"/>
      <c r="B11" s="164"/>
      <c r="C11" s="164"/>
      <c r="D11" s="164"/>
      <c r="E11" s="164"/>
      <c r="F11" s="164"/>
      <c r="G11" s="164"/>
      <c r="H11" s="164"/>
      <c r="I11" s="164"/>
    </row>
    <row r="12" spans="1:26" s="6" customFormat="1" ht="20.100000000000001" customHeight="1">
      <c r="A12" s="293" t="s">
        <v>314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s="6" customFormat="1" ht="20.100000000000001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79"/>
    </row>
    <row r="14" spans="1:26" s="3" customFormat="1" ht="30" customHeight="1" thickBot="1">
      <c r="A14" s="294" t="s">
        <v>34</v>
      </c>
      <c r="B14" s="291" t="s">
        <v>33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2"/>
    </row>
    <row r="15" spans="1:26" s="193" customFormat="1" ht="30" customHeight="1">
      <c r="A15" s="295"/>
      <c r="B15" s="226">
        <v>0</v>
      </c>
      <c r="C15" s="192">
        <v>30</v>
      </c>
      <c r="D15" s="192">
        <v>60</v>
      </c>
      <c r="E15" s="192">
        <v>90</v>
      </c>
      <c r="F15" s="192">
        <v>120</v>
      </c>
      <c r="G15" s="192">
        <v>150</v>
      </c>
      <c r="H15" s="192">
        <v>180</v>
      </c>
      <c r="I15" s="192">
        <v>210</v>
      </c>
      <c r="J15" s="192">
        <v>240</v>
      </c>
      <c r="K15" s="192">
        <v>270</v>
      </c>
      <c r="L15" s="192">
        <v>300</v>
      </c>
      <c r="M15" s="192">
        <v>330</v>
      </c>
      <c r="N15" s="192">
        <v>360</v>
      </c>
      <c r="O15" s="192">
        <v>390</v>
      </c>
      <c r="P15" s="192">
        <v>420</v>
      </c>
      <c r="Q15" s="192">
        <v>450</v>
      </c>
      <c r="R15" s="192">
        <v>480</v>
      </c>
      <c r="S15" s="192">
        <v>510</v>
      </c>
      <c r="T15" s="192">
        <v>540</v>
      </c>
      <c r="U15" s="192">
        <v>570</v>
      </c>
      <c r="V15" s="192">
        <v>600</v>
      </c>
      <c r="W15" s="192">
        <v>630</v>
      </c>
      <c r="X15" s="192">
        <v>660</v>
      </c>
      <c r="Y15" s="192">
        <v>690</v>
      </c>
      <c r="Z15" s="213">
        <v>730</v>
      </c>
    </row>
    <row r="16" spans="1:26" s="197" customFormat="1" ht="30" customHeight="1">
      <c r="A16" s="208" t="s">
        <v>300</v>
      </c>
      <c r="B16" s="214"/>
      <c r="C16" s="194"/>
      <c r="D16" s="194"/>
      <c r="E16" s="194"/>
      <c r="F16" s="195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215"/>
    </row>
    <row r="17" spans="1:26" s="197" customFormat="1" ht="30" customHeight="1">
      <c r="A17" s="208"/>
      <c r="B17" s="216"/>
      <c r="C17" s="194"/>
      <c r="D17" s="194"/>
      <c r="E17" s="194"/>
      <c r="F17" s="195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215"/>
    </row>
    <row r="18" spans="1:26" s="197" customFormat="1" ht="30" customHeight="1">
      <c r="A18" s="208" t="s">
        <v>301</v>
      </c>
      <c r="B18" s="214"/>
      <c r="C18" s="194">
        <f>'Quadro 12'!E30*Cron.M.Pagamento!C22</f>
        <v>686187.23041935079</v>
      </c>
      <c r="D18" s="194">
        <f>'Quadro 12'!E30*Cron.M.Pagamento!D19</f>
        <v>257540.70858926792</v>
      </c>
      <c r="E18" s="194">
        <f>E19*'Quadro 12'!E30</f>
        <v>257540.70858926792</v>
      </c>
      <c r="F18" s="194">
        <f>F19*'Quadro 12'!E30</f>
        <v>257540.70858926792</v>
      </c>
      <c r="G18" s="194">
        <f>G19*'Quadro 12'!E30</f>
        <v>257540.70858926792</v>
      </c>
      <c r="H18" s="194">
        <f>H19*'Quadro 12'!E30</f>
        <v>257540.70858926792</v>
      </c>
      <c r="I18" s="194">
        <f>I19*'Quadro 12'!E30</f>
        <v>257540.70858926792</v>
      </c>
      <c r="J18" s="194">
        <f>J19*'Quadro 12'!E30</f>
        <v>299876.16753544897</v>
      </c>
      <c r="K18" s="194">
        <f>K19*'Quadro 12'!E30</f>
        <v>299876.16753544897</v>
      </c>
      <c r="L18" s="194">
        <f>L19*'Quadro 12'!E30</f>
        <v>299876.16753544897</v>
      </c>
      <c r="M18" s="194">
        <f>M19*'Quadro 12'!E30</f>
        <v>299876.16753544897</v>
      </c>
      <c r="N18" s="194">
        <f>N19*'Quadro 12'!E30</f>
        <v>299876.16753544897</v>
      </c>
      <c r="O18" s="194">
        <f>O19*'Quadro 12'!E30</f>
        <v>299876.16753544897</v>
      </c>
      <c r="P18" s="194">
        <f>P19*'Quadro 12'!E30</f>
        <v>335155.71665726643</v>
      </c>
      <c r="Q18" s="194">
        <f>Q19*'Quadro 12'!E30</f>
        <v>335155.71665726643</v>
      </c>
      <c r="R18" s="194">
        <f>R19*'Quadro 12'!E30</f>
        <v>335155.71665726643</v>
      </c>
      <c r="S18" s="194">
        <f>S19*'Quadro 12'!E30</f>
        <v>335155.71665726643</v>
      </c>
      <c r="T18" s="194">
        <f>T19*'Quadro 12'!E30</f>
        <v>335155.71665726643</v>
      </c>
      <c r="U18" s="194">
        <f>U19*'Quadro 12'!E30</f>
        <v>335155.71665726643</v>
      </c>
      <c r="V18" s="194">
        <f>V19*'Quadro 12'!E30</f>
        <v>335155.71665726643</v>
      </c>
      <c r="W18" s="194">
        <f>W19*'Quadro 12'!E30</f>
        <v>423354.58946181025</v>
      </c>
      <c r="X18" s="194">
        <f>X19*'Quadro 12'!E30</f>
        <v>423354.58946181025</v>
      </c>
      <c r="Y18" s="194">
        <f>Y19*'Quadro 12'!E30</f>
        <v>423354.58946181025</v>
      </c>
      <c r="Z18" s="217"/>
    </row>
    <row r="19" spans="1:26" s="197" customFormat="1" ht="30" customHeight="1">
      <c r="A19" s="208"/>
      <c r="B19" s="214"/>
      <c r="C19" s="198">
        <v>7.7799999999999994E-2</v>
      </c>
      <c r="D19" s="198">
        <v>2.92E-2</v>
      </c>
      <c r="E19" s="198">
        <v>2.92E-2</v>
      </c>
      <c r="F19" s="198">
        <v>2.92E-2</v>
      </c>
      <c r="G19" s="198">
        <v>2.92E-2</v>
      </c>
      <c r="H19" s="198">
        <v>2.92E-2</v>
      </c>
      <c r="I19" s="198">
        <v>2.92E-2</v>
      </c>
      <c r="J19" s="199">
        <v>3.4000000000000002E-2</v>
      </c>
      <c r="K19" s="199">
        <v>3.4000000000000002E-2</v>
      </c>
      <c r="L19" s="199">
        <v>3.4000000000000002E-2</v>
      </c>
      <c r="M19" s="199">
        <v>3.4000000000000002E-2</v>
      </c>
      <c r="N19" s="199">
        <v>3.4000000000000002E-2</v>
      </c>
      <c r="O19" s="199">
        <v>3.4000000000000002E-2</v>
      </c>
      <c r="P19" s="199">
        <v>3.7999999999999999E-2</v>
      </c>
      <c r="Q19" s="199">
        <v>3.7999999999999999E-2</v>
      </c>
      <c r="R19" s="199">
        <v>3.7999999999999999E-2</v>
      </c>
      <c r="S19" s="199">
        <v>3.7999999999999999E-2</v>
      </c>
      <c r="T19" s="199">
        <v>3.7999999999999999E-2</v>
      </c>
      <c r="U19" s="199">
        <v>3.7999999999999999E-2</v>
      </c>
      <c r="V19" s="199">
        <v>3.7999999999999999E-2</v>
      </c>
      <c r="W19" s="199">
        <v>4.8000000000000001E-2</v>
      </c>
      <c r="X19" s="199">
        <v>4.8000000000000001E-2</v>
      </c>
      <c r="Y19" s="199">
        <v>4.8000000000000001E-2</v>
      </c>
      <c r="Z19" s="218"/>
    </row>
    <row r="20" spans="1:26" s="197" customFormat="1" ht="30" customHeight="1">
      <c r="A20" s="208" t="s">
        <v>302</v>
      </c>
      <c r="B20" s="214"/>
      <c r="C20" s="194"/>
      <c r="D20" s="194"/>
      <c r="E20" s="194"/>
      <c r="F20" s="195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217">
        <f>Z21*'Quadro 12'!E30+0.02</f>
        <v>1173045.0283004327</v>
      </c>
    </row>
    <row r="21" spans="1:26" s="197" customFormat="1" ht="30" customHeight="1">
      <c r="A21" s="208"/>
      <c r="B21" s="219"/>
      <c r="C21" s="200"/>
      <c r="D21" s="200"/>
      <c r="E21" s="200"/>
      <c r="F21" s="201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20">
        <v>0.13300000000000001</v>
      </c>
    </row>
    <row r="22" spans="1:26" s="197" customFormat="1" ht="30" customHeight="1">
      <c r="A22" s="209" t="s">
        <v>41</v>
      </c>
      <c r="B22" s="221"/>
      <c r="C22" s="203">
        <f>C19+C21</f>
        <v>7.7799999999999994E-2</v>
      </c>
      <c r="D22" s="203">
        <f t="shared" ref="D22:F22" si="0">D19+D21</f>
        <v>2.92E-2</v>
      </c>
      <c r="E22" s="203">
        <f t="shared" si="0"/>
        <v>2.92E-2</v>
      </c>
      <c r="F22" s="203">
        <f t="shared" si="0"/>
        <v>2.92E-2</v>
      </c>
      <c r="G22" s="203">
        <f t="shared" ref="G22" si="1">G19+G21</f>
        <v>2.92E-2</v>
      </c>
      <c r="H22" s="203">
        <f t="shared" ref="H22" si="2">H19+H21</f>
        <v>2.92E-2</v>
      </c>
      <c r="I22" s="203">
        <f t="shared" ref="I22" si="3">I19+I21</f>
        <v>2.92E-2</v>
      </c>
      <c r="J22" s="203">
        <f t="shared" ref="J22" si="4">J19+J21</f>
        <v>3.4000000000000002E-2</v>
      </c>
      <c r="K22" s="203">
        <f t="shared" ref="K22" si="5">K19+K21</f>
        <v>3.4000000000000002E-2</v>
      </c>
      <c r="L22" s="203">
        <f t="shared" ref="L22" si="6">L19+L21</f>
        <v>3.4000000000000002E-2</v>
      </c>
      <c r="M22" s="203">
        <f t="shared" ref="M22" si="7">M19+M21</f>
        <v>3.4000000000000002E-2</v>
      </c>
      <c r="N22" s="203">
        <f t="shared" ref="N22" si="8">N19+N21</f>
        <v>3.4000000000000002E-2</v>
      </c>
      <c r="O22" s="203">
        <f t="shared" ref="O22" si="9">O19+O21</f>
        <v>3.4000000000000002E-2</v>
      </c>
      <c r="P22" s="203">
        <f t="shared" ref="P22" si="10">P19+P21</f>
        <v>3.7999999999999999E-2</v>
      </c>
      <c r="Q22" s="203">
        <f t="shared" ref="Q22" si="11">Q19+Q21</f>
        <v>3.7999999999999999E-2</v>
      </c>
      <c r="R22" s="203">
        <f t="shared" ref="R22" si="12">R19+R21</f>
        <v>3.7999999999999999E-2</v>
      </c>
      <c r="S22" s="203">
        <f t="shared" ref="S22" si="13">S19+S21</f>
        <v>3.7999999999999999E-2</v>
      </c>
      <c r="T22" s="203">
        <f t="shared" ref="T22" si="14">T19+T21</f>
        <v>3.7999999999999999E-2</v>
      </c>
      <c r="U22" s="203">
        <f t="shared" ref="U22" si="15">U19+U21</f>
        <v>3.7999999999999999E-2</v>
      </c>
      <c r="V22" s="203">
        <f t="shared" ref="V22" si="16">V19+V21</f>
        <v>3.7999999999999999E-2</v>
      </c>
      <c r="W22" s="203">
        <f t="shared" ref="W22" si="17">W19+W21</f>
        <v>4.8000000000000001E-2</v>
      </c>
      <c r="X22" s="203">
        <f t="shared" ref="X22" si="18">X19+X21</f>
        <v>4.8000000000000001E-2</v>
      </c>
      <c r="Y22" s="203">
        <f t="shared" ref="Y22" si="19">Y19+Y21</f>
        <v>4.8000000000000001E-2</v>
      </c>
      <c r="Z22" s="203">
        <f t="shared" ref="Z22" si="20">Z19+Z21</f>
        <v>0.13300000000000001</v>
      </c>
    </row>
    <row r="23" spans="1:26" s="197" customFormat="1" ht="30" customHeight="1">
      <c r="A23" s="210" t="s">
        <v>42</v>
      </c>
      <c r="B23" s="222"/>
      <c r="C23" s="204">
        <v>7.7799999999999994E-2</v>
      </c>
      <c r="D23" s="204">
        <f>D22+C23</f>
        <v>0.107</v>
      </c>
      <c r="E23" s="204">
        <f t="shared" ref="E23:Z23" si="21">D23+E22</f>
        <v>0.13619999999999999</v>
      </c>
      <c r="F23" s="204">
        <f t="shared" si="21"/>
        <v>0.16539999999999999</v>
      </c>
      <c r="G23" s="204">
        <f t="shared" si="21"/>
        <v>0.1946</v>
      </c>
      <c r="H23" s="204">
        <f t="shared" si="21"/>
        <v>0.2238</v>
      </c>
      <c r="I23" s="204">
        <f t="shared" si="21"/>
        <v>0.253</v>
      </c>
      <c r="J23" s="204">
        <f t="shared" si="21"/>
        <v>0.28700000000000003</v>
      </c>
      <c r="K23" s="204">
        <f t="shared" si="21"/>
        <v>0.32100000000000006</v>
      </c>
      <c r="L23" s="204">
        <f t="shared" si="21"/>
        <v>0.35500000000000009</v>
      </c>
      <c r="M23" s="204">
        <f t="shared" si="21"/>
        <v>0.38900000000000012</v>
      </c>
      <c r="N23" s="204">
        <f t="shared" si="21"/>
        <v>0.42300000000000015</v>
      </c>
      <c r="O23" s="204">
        <f t="shared" si="21"/>
        <v>0.45700000000000018</v>
      </c>
      <c r="P23" s="204">
        <f t="shared" si="21"/>
        <v>0.49500000000000016</v>
      </c>
      <c r="Q23" s="204">
        <f t="shared" si="21"/>
        <v>0.53300000000000014</v>
      </c>
      <c r="R23" s="204">
        <f t="shared" si="21"/>
        <v>0.57100000000000017</v>
      </c>
      <c r="S23" s="204">
        <f t="shared" si="21"/>
        <v>0.60900000000000021</v>
      </c>
      <c r="T23" s="204">
        <f t="shared" si="21"/>
        <v>0.64700000000000024</v>
      </c>
      <c r="U23" s="204">
        <f t="shared" si="21"/>
        <v>0.68500000000000028</v>
      </c>
      <c r="V23" s="204">
        <f t="shared" si="21"/>
        <v>0.72300000000000031</v>
      </c>
      <c r="W23" s="204">
        <f t="shared" si="21"/>
        <v>0.77100000000000035</v>
      </c>
      <c r="X23" s="204">
        <f t="shared" si="21"/>
        <v>0.81900000000000039</v>
      </c>
      <c r="Y23" s="204">
        <f t="shared" si="21"/>
        <v>0.86700000000000044</v>
      </c>
      <c r="Z23" s="204">
        <f t="shared" si="21"/>
        <v>1.0000000000000004</v>
      </c>
    </row>
    <row r="24" spans="1:26" s="206" customFormat="1" ht="30" customHeight="1">
      <c r="A24" s="211" t="s">
        <v>43</v>
      </c>
      <c r="B24" s="223"/>
      <c r="C24" s="205">
        <f>C18</f>
        <v>686187.23041935079</v>
      </c>
      <c r="D24" s="205">
        <f t="shared" ref="D24:I24" si="22">D18+D20</f>
        <v>257540.70858926792</v>
      </c>
      <c r="E24" s="205">
        <f t="shared" si="22"/>
        <v>257540.70858926792</v>
      </c>
      <c r="F24" s="205">
        <f t="shared" si="22"/>
        <v>257540.70858926792</v>
      </c>
      <c r="G24" s="205">
        <f t="shared" si="22"/>
        <v>257540.70858926792</v>
      </c>
      <c r="H24" s="205">
        <f t="shared" si="22"/>
        <v>257540.70858926792</v>
      </c>
      <c r="I24" s="205">
        <f t="shared" si="22"/>
        <v>257540.70858926792</v>
      </c>
      <c r="J24" s="205">
        <f t="shared" ref="J24:Z24" si="23">J18+J20</f>
        <v>299876.16753544897</v>
      </c>
      <c r="K24" s="205">
        <f t="shared" si="23"/>
        <v>299876.16753544897</v>
      </c>
      <c r="L24" s="205">
        <f t="shared" si="23"/>
        <v>299876.16753544897</v>
      </c>
      <c r="M24" s="205">
        <f t="shared" si="23"/>
        <v>299876.16753544897</v>
      </c>
      <c r="N24" s="205">
        <f t="shared" si="23"/>
        <v>299876.16753544897</v>
      </c>
      <c r="O24" s="205">
        <f t="shared" si="23"/>
        <v>299876.16753544897</v>
      </c>
      <c r="P24" s="205">
        <f t="shared" si="23"/>
        <v>335155.71665726643</v>
      </c>
      <c r="Q24" s="205">
        <f t="shared" si="23"/>
        <v>335155.71665726643</v>
      </c>
      <c r="R24" s="205">
        <f t="shared" si="23"/>
        <v>335155.71665726643</v>
      </c>
      <c r="S24" s="205">
        <f t="shared" si="23"/>
        <v>335155.71665726643</v>
      </c>
      <c r="T24" s="205">
        <f t="shared" si="23"/>
        <v>335155.71665726643</v>
      </c>
      <c r="U24" s="205">
        <f t="shared" si="23"/>
        <v>335155.71665726643</v>
      </c>
      <c r="V24" s="205">
        <f t="shared" si="23"/>
        <v>335155.71665726643</v>
      </c>
      <c r="W24" s="205">
        <f t="shared" si="23"/>
        <v>423354.58946181025</v>
      </c>
      <c r="X24" s="205">
        <f t="shared" si="23"/>
        <v>423354.58946181025</v>
      </c>
      <c r="Y24" s="205">
        <f t="shared" si="23"/>
        <v>423354.58946181025</v>
      </c>
      <c r="Z24" s="205">
        <f t="shared" si="23"/>
        <v>1173045.0283004327</v>
      </c>
    </row>
    <row r="25" spans="1:26" s="206" customFormat="1" ht="30" customHeight="1" thickBot="1">
      <c r="A25" s="212" t="s">
        <v>44</v>
      </c>
      <c r="B25" s="224"/>
      <c r="C25" s="207">
        <f>C23*'Quadro 12'!E30</f>
        <v>686187.23041935079</v>
      </c>
      <c r="D25" s="207">
        <f>D23*'Quadro 12'!E30</f>
        <v>943727.9390086187</v>
      </c>
      <c r="E25" s="207">
        <f>E23*'Quadro 12'!E30</f>
        <v>1201268.6475978866</v>
      </c>
      <c r="F25" s="207">
        <f>F23*'Quadro 12'!E30</f>
        <v>1458809.3561871545</v>
      </c>
      <c r="G25" s="207">
        <f>G23*'Quadro 12'!E30</f>
        <v>1716350.0647764225</v>
      </c>
      <c r="H25" s="207">
        <f>H23*'Quadro 12'!E30</f>
        <v>1973890.7733656904</v>
      </c>
      <c r="I25" s="207">
        <f>I23*'Quadro 12'!E30</f>
        <v>2231431.4819549583</v>
      </c>
      <c r="J25" s="207">
        <f>J23*'Quadro 12'!E30</f>
        <v>2531307.6494904077</v>
      </c>
      <c r="K25" s="207">
        <f>K23*'Quadro 12'!E30</f>
        <v>2831183.8170258566</v>
      </c>
      <c r="L25" s="207">
        <f>L23*'Quadro 12'!E30</f>
        <v>3131059.984561306</v>
      </c>
      <c r="M25" s="207">
        <f>M23*'Quadro 12'!E30</f>
        <v>3430936.1520967549</v>
      </c>
      <c r="N25" s="207">
        <f>N23*'Quadro 12'!E30</f>
        <v>3730812.3196322042</v>
      </c>
      <c r="O25" s="207">
        <f>O23*'Quadro 12'!E30</f>
        <v>4030688.4871676536</v>
      </c>
      <c r="P25" s="207">
        <f>P23*'Quadro 12'!E30</f>
        <v>4365844.2038249196</v>
      </c>
      <c r="Q25" s="207">
        <f>Q23*'Quadro 12'!E30</f>
        <v>4700999.9204821857</v>
      </c>
      <c r="R25" s="207">
        <f>R23*'Quadro 12'!E30</f>
        <v>5036155.6371394526</v>
      </c>
      <c r="S25" s="207">
        <f>S23*'Quadro 12'!E30</f>
        <v>5371311.3537967196</v>
      </c>
      <c r="T25" s="207">
        <f>T23*'Quadro 12'!E30</f>
        <v>5706467.0704539865</v>
      </c>
      <c r="U25" s="207">
        <f>U23*'Quadro 12'!E30</f>
        <v>6041622.7871112535</v>
      </c>
      <c r="V25" s="207">
        <f>V23*'Quadro 12'!E30</f>
        <v>6376778.5037685195</v>
      </c>
      <c r="W25" s="207">
        <f>W23*'Quadro 12'!E30-0.01</f>
        <v>6800133.0832303306</v>
      </c>
      <c r="X25" s="207">
        <f>X23*'Quadro 12'!E30-0.01</f>
        <v>7223487.6726921415</v>
      </c>
      <c r="Y25" s="207">
        <f>Y23*'Quadro 12'!E30-0.01</f>
        <v>7646842.2621539524</v>
      </c>
      <c r="Z25" s="225">
        <f>Z23*'Quadro 12'!E30</f>
        <v>8819887.2804543842</v>
      </c>
    </row>
    <row r="26" spans="1:26" ht="20.100000000000001" customHeight="1">
      <c r="A26" s="7"/>
      <c r="B26" s="10"/>
      <c r="C26" s="10"/>
      <c r="D26" s="10"/>
      <c r="E26" s="10"/>
      <c r="F26" s="11"/>
      <c r="I26" s="4"/>
    </row>
    <row r="27" spans="1:26" ht="20.100000000000001" customHeight="1">
      <c r="A27" s="7"/>
      <c r="B27" s="10"/>
      <c r="C27" s="10"/>
      <c r="D27" s="10"/>
      <c r="E27" s="10"/>
      <c r="F27" s="11"/>
      <c r="I27" s="107"/>
      <c r="O27" s="16">
        <f>'Quadro 12'!E30</f>
        <v>8819887.2804543804</v>
      </c>
      <c r="P27" s="1">
        <f>C25/O27</f>
        <v>7.7799999999999994E-2</v>
      </c>
    </row>
    <row r="28" spans="1:26" ht="20.100000000000001" customHeight="1">
      <c r="A28" s="7"/>
      <c r="B28" s="10"/>
      <c r="C28" s="10"/>
      <c r="D28" s="10"/>
      <c r="E28" s="10"/>
      <c r="F28" s="11"/>
      <c r="I28" s="4"/>
      <c r="J28" s="1">
        <f>J18/O27</f>
        <v>3.4000000000000002E-2</v>
      </c>
      <c r="L28" s="1">
        <f>D18/O27</f>
        <v>2.92E-2</v>
      </c>
      <c r="R28" s="1">
        <f>P18/O27</f>
        <v>3.7999999999999999E-2</v>
      </c>
      <c r="T28" s="1">
        <f>W18/O27</f>
        <v>4.8000000000000001E-2</v>
      </c>
    </row>
    <row r="29" spans="1:26" ht="20.100000000000001" customHeight="1">
      <c r="A29" s="7"/>
      <c r="B29" s="10"/>
      <c r="C29" s="10"/>
      <c r="D29" s="10"/>
      <c r="E29" s="10"/>
      <c r="F29" s="11"/>
      <c r="I29" s="4"/>
    </row>
    <row r="30" spans="1:26" ht="20.100000000000001" customHeight="1">
      <c r="A30" s="7"/>
      <c r="B30" s="8"/>
      <c r="C30" s="8"/>
      <c r="D30" s="8"/>
      <c r="E30" s="8"/>
      <c r="F30" s="7"/>
    </row>
    <row r="31" spans="1:26" ht="20.100000000000001" customHeight="1">
      <c r="A31" s="7"/>
      <c r="B31" s="8"/>
      <c r="C31" s="8"/>
      <c r="D31" s="8"/>
      <c r="E31" s="8"/>
      <c r="F31" s="7"/>
      <c r="I31" s="16"/>
    </row>
  </sheetData>
  <mergeCells count="6">
    <mergeCell ref="B14:Z14"/>
    <mergeCell ref="A12:Z12"/>
    <mergeCell ref="A14:A15"/>
    <mergeCell ref="A10:Z10"/>
    <mergeCell ref="A3:A7"/>
    <mergeCell ref="Y3:Z7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3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P70"/>
  <sheetViews>
    <sheetView showGridLines="0" showWhiteSpace="0" topLeftCell="A2" zoomScaleSheetLayoutView="100" workbookViewId="0">
      <selection activeCell="J7" sqref="J7"/>
    </sheetView>
  </sheetViews>
  <sheetFormatPr defaultRowHeight="12.75"/>
  <cols>
    <col min="1" max="1" width="33.5703125" style="1" customWidth="1"/>
    <col min="2" max="2" width="26.28515625" style="1" customWidth="1"/>
    <col min="3" max="3" width="7.140625" style="2" customWidth="1"/>
    <col min="4" max="6" width="12.7109375" style="1" customWidth="1"/>
    <col min="7" max="7" width="8" style="1" customWidth="1"/>
    <col min="8" max="9" width="12.7109375" style="1" customWidth="1"/>
    <col min="10" max="10" width="10" style="1" bestFit="1" customWidth="1"/>
    <col min="11" max="11" width="12.85546875" style="1" bestFit="1" customWidth="1"/>
    <col min="12" max="12" width="10" style="1" bestFit="1" customWidth="1"/>
    <col min="13" max="14" width="9.140625" style="1"/>
    <col min="15" max="16" width="50.85546875" style="1" bestFit="1" customWidth="1"/>
    <col min="17" max="16384" width="9.140625" style="1"/>
  </cols>
  <sheetData>
    <row r="1" spans="1:16" ht="12.75" hidden="1" customHeight="1"/>
    <row r="3" spans="1:16" ht="15.75">
      <c r="A3" s="304" t="s">
        <v>288</v>
      </c>
      <c r="B3" s="304"/>
      <c r="C3" s="304"/>
      <c r="D3" s="304"/>
      <c r="E3" s="304"/>
      <c r="F3" s="304"/>
      <c r="G3" s="304"/>
      <c r="H3" s="304"/>
      <c r="I3" s="304"/>
    </row>
    <row r="4" spans="1:16" ht="30.75" customHeight="1">
      <c r="A4" s="301" t="s">
        <v>45</v>
      </c>
      <c r="B4" s="302"/>
      <c r="C4" s="302"/>
      <c r="D4" s="302"/>
      <c r="E4" s="302"/>
      <c r="F4" s="302"/>
      <c r="G4" s="302"/>
      <c r="H4" s="303"/>
      <c r="I4" s="308" t="s">
        <v>317</v>
      </c>
    </row>
    <row r="5" spans="1:16" s="31" customFormat="1" ht="15" customHeight="1">
      <c r="A5" s="305" t="s">
        <v>223</v>
      </c>
      <c r="B5" s="306"/>
      <c r="C5" s="306"/>
      <c r="D5" s="306"/>
      <c r="E5" s="306"/>
      <c r="F5" s="306"/>
      <c r="G5" s="306"/>
      <c r="H5" s="307"/>
      <c r="I5" s="309"/>
    </row>
    <row r="6" spans="1:16" s="19" customFormat="1" ht="25.5" customHeight="1" thickBot="1">
      <c r="A6" s="149" t="s">
        <v>46</v>
      </c>
      <c r="B6" s="32" t="s">
        <v>47</v>
      </c>
      <c r="C6" s="32"/>
      <c r="D6" s="163" t="s">
        <v>48</v>
      </c>
      <c r="E6" s="32" t="s">
        <v>49</v>
      </c>
      <c r="F6" s="32" t="s">
        <v>50</v>
      </c>
      <c r="G6" s="32" t="s">
        <v>238</v>
      </c>
      <c r="H6" s="33" t="s">
        <v>57</v>
      </c>
      <c r="I6" s="34" t="s">
        <v>51</v>
      </c>
      <c r="M6" s="78"/>
    </row>
    <row r="7" spans="1:16" s="19" customFormat="1" ht="15" customHeight="1">
      <c r="A7" s="162"/>
      <c r="B7" s="21" t="s">
        <v>7</v>
      </c>
      <c r="C7" s="21" t="s">
        <v>52</v>
      </c>
      <c r="D7" s="12"/>
      <c r="E7" s="21" t="s">
        <v>53</v>
      </c>
      <c r="F7" s="21" t="s">
        <v>54</v>
      </c>
      <c r="G7" s="21" t="s">
        <v>55</v>
      </c>
      <c r="H7" s="21" t="s">
        <v>56</v>
      </c>
      <c r="I7" s="35" t="s">
        <v>239</v>
      </c>
      <c r="J7"/>
      <c r="K7"/>
      <c r="L7"/>
      <c r="M7"/>
      <c r="N7"/>
    </row>
    <row r="8" spans="1:16" s="20" customFormat="1">
      <c r="A8" s="310" t="s">
        <v>298</v>
      </c>
      <c r="B8" s="22" t="s">
        <v>59</v>
      </c>
      <c r="C8" s="132" t="s">
        <v>1</v>
      </c>
      <c r="D8" s="22" t="s">
        <v>53</v>
      </c>
      <c r="E8" s="22">
        <v>1</v>
      </c>
      <c r="F8" s="22">
        <v>1</v>
      </c>
      <c r="G8" s="22">
        <v>24</v>
      </c>
      <c r="H8" s="117">
        <v>14907.97</v>
      </c>
      <c r="I8" s="36">
        <f>H8*G8*E8*F8</f>
        <v>357791.27999999997</v>
      </c>
      <c r="J8"/>
      <c r="K8"/>
      <c r="L8"/>
      <c r="M8"/>
      <c r="N8"/>
      <c r="O8"/>
      <c r="P8"/>
    </row>
    <row r="9" spans="1:16" s="20" customFormat="1">
      <c r="A9" s="311"/>
      <c r="B9" s="23" t="s">
        <v>60</v>
      </c>
      <c r="C9" s="133" t="s">
        <v>62</v>
      </c>
      <c r="D9" s="23" t="s">
        <v>55</v>
      </c>
      <c r="E9" s="23">
        <v>1</v>
      </c>
      <c r="F9" s="23">
        <v>1</v>
      </c>
      <c r="G9" s="23">
        <v>24</v>
      </c>
      <c r="H9" s="167">
        <v>4266.9799999999996</v>
      </c>
      <c r="I9" s="36">
        <f t="shared" ref="I9:I60" si="0">H9*G9*E9*F9</f>
        <v>102407.51999999999</v>
      </c>
      <c r="J9"/>
      <c r="K9"/>
      <c r="L9"/>
      <c r="M9"/>
      <c r="N9"/>
      <c r="O9"/>
      <c r="P9"/>
    </row>
    <row r="10" spans="1:16" s="20" customFormat="1">
      <c r="A10" s="311"/>
      <c r="B10" s="165" t="s">
        <v>304</v>
      </c>
      <c r="C10" s="166" t="s">
        <v>2</v>
      </c>
      <c r="D10" s="165" t="s">
        <v>53</v>
      </c>
      <c r="E10" s="165">
        <v>1</v>
      </c>
      <c r="F10" s="165">
        <v>1</v>
      </c>
      <c r="G10" s="165">
        <v>24</v>
      </c>
      <c r="H10" s="167">
        <v>9189.9</v>
      </c>
      <c r="I10" s="36">
        <f t="shared" si="0"/>
        <v>220557.59999999998</v>
      </c>
      <c r="J10"/>
      <c r="K10"/>
      <c r="L10"/>
      <c r="M10"/>
      <c r="N10"/>
      <c r="O10"/>
      <c r="P10"/>
    </row>
    <row r="11" spans="1:16" s="20" customFormat="1">
      <c r="A11" s="312"/>
      <c r="B11" s="24" t="s">
        <v>61</v>
      </c>
      <c r="C11" s="134" t="s">
        <v>63</v>
      </c>
      <c r="D11" s="24" t="s">
        <v>55</v>
      </c>
      <c r="E11" s="24">
        <v>1</v>
      </c>
      <c r="F11" s="24">
        <v>1</v>
      </c>
      <c r="G11" s="24">
        <v>24</v>
      </c>
      <c r="H11" s="115">
        <v>1655.51</v>
      </c>
      <c r="I11" s="36">
        <f t="shared" si="0"/>
        <v>39732.239999999998</v>
      </c>
      <c r="J11"/>
      <c r="K11" s="189">
        <v>763369.68</v>
      </c>
      <c r="L11" s="191">
        <v>0.26721932740233156</v>
      </c>
      <c r="M11"/>
      <c r="N11"/>
      <c r="O11"/>
      <c r="P11"/>
    </row>
    <row r="12" spans="1:16" s="20" customFormat="1" hidden="1">
      <c r="A12" s="168" t="s">
        <v>240</v>
      </c>
      <c r="B12" s="165" t="s">
        <v>73</v>
      </c>
      <c r="C12" s="166" t="s">
        <v>2</v>
      </c>
      <c r="D12" s="165" t="s">
        <v>53</v>
      </c>
      <c r="E12" s="165">
        <v>1</v>
      </c>
      <c r="F12" s="165">
        <v>0</v>
      </c>
      <c r="G12" s="165">
        <v>24</v>
      </c>
      <c r="H12" s="167">
        <v>9058.82</v>
      </c>
      <c r="I12" s="36">
        <f t="shared" si="0"/>
        <v>0</v>
      </c>
      <c r="J12"/>
      <c r="K12"/>
      <c r="L12"/>
      <c r="M12"/>
      <c r="N12"/>
      <c r="O12"/>
      <c r="P12"/>
    </row>
    <row r="13" spans="1:16" s="20" customFormat="1">
      <c r="A13" s="298" t="s">
        <v>242</v>
      </c>
      <c r="B13" s="23" t="s">
        <v>241</v>
      </c>
      <c r="C13" s="166" t="s">
        <v>4</v>
      </c>
      <c r="D13" s="165" t="s">
        <v>54</v>
      </c>
      <c r="E13" s="165">
        <v>1</v>
      </c>
      <c r="F13" s="165">
        <v>1</v>
      </c>
      <c r="G13" s="165">
        <v>18</v>
      </c>
      <c r="H13" s="83">
        <v>5325.61</v>
      </c>
      <c r="I13" s="36">
        <f t="shared" si="0"/>
        <v>95860.98</v>
      </c>
      <c r="J13"/>
      <c r="K13"/>
      <c r="L13"/>
      <c r="M13"/>
      <c r="N13"/>
      <c r="O13"/>
      <c r="P13"/>
    </row>
    <row r="14" spans="1:16" s="20" customFormat="1" ht="12.75" hidden="1" customHeight="1">
      <c r="A14" s="299"/>
      <c r="B14" s="24" t="s">
        <v>61</v>
      </c>
      <c r="C14" s="134" t="s">
        <v>63</v>
      </c>
      <c r="D14" s="24" t="s">
        <v>55</v>
      </c>
      <c r="E14" s="24">
        <v>1</v>
      </c>
      <c r="F14" s="24">
        <v>0</v>
      </c>
      <c r="G14" s="24">
        <v>24</v>
      </c>
      <c r="H14" s="115">
        <v>1631.9</v>
      </c>
      <c r="I14" s="36">
        <f t="shared" si="0"/>
        <v>0</v>
      </c>
      <c r="J14"/>
      <c r="K14"/>
      <c r="L14"/>
      <c r="M14"/>
      <c r="N14"/>
      <c r="O14"/>
      <c r="P14"/>
    </row>
    <row r="15" spans="1:16" s="20" customFormat="1">
      <c r="A15" s="299"/>
      <c r="B15" s="22" t="s">
        <v>305</v>
      </c>
      <c r="C15" s="133" t="s">
        <v>1</v>
      </c>
      <c r="D15" s="23" t="s">
        <v>53</v>
      </c>
      <c r="E15" s="23">
        <v>1</v>
      </c>
      <c r="F15" s="23">
        <v>1</v>
      </c>
      <c r="G15" s="23">
        <v>18</v>
      </c>
      <c r="H15" s="83">
        <v>11746.91</v>
      </c>
      <c r="I15" s="36">
        <f t="shared" si="0"/>
        <v>211444.38</v>
      </c>
      <c r="J15"/>
      <c r="K15"/>
      <c r="L15"/>
      <c r="M15"/>
      <c r="N15"/>
      <c r="O15"/>
      <c r="P15"/>
    </row>
    <row r="16" spans="1:16" s="20" customFormat="1">
      <c r="A16" s="299"/>
      <c r="B16" s="23" t="s">
        <v>243</v>
      </c>
      <c r="C16" s="133" t="s">
        <v>79</v>
      </c>
      <c r="D16" s="23" t="s">
        <v>54</v>
      </c>
      <c r="E16" s="23">
        <v>2</v>
      </c>
      <c r="F16" s="23">
        <v>1</v>
      </c>
      <c r="G16" s="23">
        <v>18</v>
      </c>
      <c r="H16" s="83">
        <v>4061.96</v>
      </c>
      <c r="I16" s="36">
        <f t="shared" si="0"/>
        <v>146230.56</v>
      </c>
      <c r="J16"/>
      <c r="K16"/>
      <c r="L16" s="84">
        <v>4.4536554567055263E-2</v>
      </c>
      <c r="M16"/>
      <c r="N16"/>
      <c r="O16"/>
      <c r="P16"/>
    </row>
    <row r="17" spans="1:16" s="20" customFormat="1">
      <c r="A17" s="299"/>
      <c r="B17" s="23" t="s">
        <v>244</v>
      </c>
      <c r="C17" s="133" t="s">
        <v>79</v>
      </c>
      <c r="D17" s="23" t="s">
        <v>54</v>
      </c>
      <c r="E17" s="23">
        <v>1</v>
      </c>
      <c r="F17" s="23">
        <v>1</v>
      </c>
      <c r="G17" s="23">
        <v>18</v>
      </c>
      <c r="H17" s="83">
        <v>4061.96</v>
      </c>
      <c r="I17" s="36">
        <f t="shared" si="0"/>
        <v>73115.28</v>
      </c>
      <c r="J17"/>
      <c r="K17"/>
      <c r="L17"/>
      <c r="M17"/>
      <c r="N17"/>
      <c r="O17"/>
      <c r="P17"/>
    </row>
    <row r="18" spans="1:16" s="20" customFormat="1">
      <c r="A18" s="299"/>
      <c r="B18" s="23" t="s">
        <v>245</v>
      </c>
      <c r="C18" s="133" t="s">
        <v>5</v>
      </c>
      <c r="D18" s="23" t="s">
        <v>54</v>
      </c>
      <c r="E18" s="23">
        <v>2</v>
      </c>
      <c r="F18" s="23">
        <v>1</v>
      </c>
      <c r="G18" s="23">
        <v>18</v>
      </c>
      <c r="H18" s="83">
        <v>3071.86</v>
      </c>
      <c r="I18" s="36">
        <f t="shared" si="0"/>
        <v>110586.96</v>
      </c>
      <c r="J18"/>
      <c r="K18"/>
      <c r="L18"/>
      <c r="M18"/>
      <c r="N18"/>
      <c r="O18"/>
      <c r="P18"/>
    </row>
    <row r="19" spans="1:16" s="20" customFormat="1">
      <c r="A19" s="299"/>
      <c r="B19" s="23" t="s">
        <v>76</v>
      </c>
      <c r="C19" s="133" t="s">
        <v>79</v>
      </c>
      <c r="D19" s="23" t="s">
        <v>54</v>
      </c>
      <c r="E19" s="23">
        <v>2</v>
      </c>
      <c r="F19" s="23">
        <v>1</v>
      </c>
      <c r="G19" s="23">
        <v>18</v>
      </c>
      <c r="H19" s="83">
        <v>4061.96</v>
      </c>
      <c r="I19" s="36">
        <f t="shared" si="0"/>
        <v>146230.56</v>
      </c>
      <c r="J19"/>
      <c r="K19"/>
      <c r="L19"/>
      <c r="M19"/>
      <c r="N19"/>
      <c r="O19"/>
      <c r="P19"/>
    </row>
    <row r="20" spans="1:16" s="20" customFormat="1">
      <c r="A20" s="299"/>
      <c r="B20" s="165" t="s">
        <v>294</v>
      </c>
      <c r="C20" s="166" t="s">
        <v>299</v>
      </c>
      <c r="D20" s="165" t="s">
        <v>54</v>
      </c>
      <c r="E20" s="165">
        <v>2</v>
      </c>
      <c r="F20" s="165">
        <v>2</v>
      </c>
      <c r="G20" s="165">
        <v>18</v>
      </c>
      <c r="H20" s="114">
        <v>1841.94</v>
      </c>
      <c r="I20" s="36">
        <f t="shared" si="0"/>
        <v>132619.68</v>
      </c>
      <c r="J20"/>
      <c r="K20"/>
      <c r="L20"/>
      <c r="M20"/>
      <c r="N20"/>
      <c r="O20"/>
      <c r="P20"/>
    </row>
    <row r="21" spans="1:16" s="20" customFormat="1">
      <c r="A21" s="300"/>
      <c r="B21" s="24" t="s">
        <v>67</v>
      </c>
      <c r="C21" s="134" t="s">
        <v>63</v>
      </c>
      <c r="D21" s="24" t="s">
        <v>55</v>
      </c>
      <c r="E21" s="24">
        <v>1</v>
      </c>
      <c r="F21" s="24">
        <v>1</v>
      </c>
      <c r="G21" s="24">
        <v>18</v>
      </c>
      <c r="H21" s="115">
        <v>1655.51</v>
      </c>
      <c r="I21" s="36">
        <f t="shared" si="0"/>
        <v>29799.18</v>
      </c>
      <c r="J21"/>
      <c r="K21"/>
      <c r="L21"/>
      <c r="M21"/>
      <c r="N21"/>
      <c r="O21"/>
      <c r="P21"/>
    </row>
    <row r="22" spans="1:16">
      <c r="A22" s="313" t="s">
        <v>229</v>
      </c>
      <c r="B22" s="28" t="s">
        <v>73</v>
      </c>
      <c r="C22" s="136" t="s">
        <v>2</v>
      </c>
      <c r="D22" s="27" t="s">
        <v>53</v>
      </c>
      <c r="E22" s="27">
        <v>1</v>
      </c>
      <c r="F22" s="27">
        <v>1</v>
      </c>
      <c r="G22" s="27">
        <v>4</v>
      </c>
      <c r="H22" s="83">
        <v>9189.9</v>
      </c>
      <c r="I22" s="36">
        <f t="shared" si="0"/>
        <v>36759.599999999999</v>
      </c>
      <c r="J22"/>
      <c r="K22"/>
      <c r="L22"/>
      <c r="M22"/>
      <c r="N22"/>
      <c r="O22"/>
      <c r="P22"/>
    </row>
    <row r="23" spans="1:16">
      <c r="A23" s="311"/>
      <c r="B23" s="28" t="s">
        <v>230</v>
      </c>
      <c r="C23" s="136" t="s">
        <v>79</v>
      </c>
      <c r="D23" s="28" t="s">
        <v>54</v>
      </c>
      <c r="E23" s="28">
        <v>1</v>
      </c>
      <c r="F23" s="28">
        <v>1</v>
      </c>
      <c r="G23" s="28">
        <v>4</v>
      </c>
      <c r="H23" s="83">
        <v>4061.96</v>
      </c>
      <c r="I23" s="36">
        <f t="shared" si="0"/>
        <v>16247.84</v>
      </c>
      <c r="J23"/>
      <c r="K23"/>
      <c r="L23"/>
      <c r="M23"/>
      <c r="N23"/>
      <c r="O23"/>
      <c r="P23"/>
    </row>
    <row r="24" spans="1:16">
      <c r="A24" s="312"/>
      <c r="B24" s="29" t="s">
        <v>67</v>
      </c>
      <c r="C24" s="137" t="s">
        <v>63</v>
      </c>
      <c r="D24" s="29" t="s">
        <v>55</v>
      </c>
      <c r="E24" s="29">
        <v>1</v>
      </c>
      <c r="F24" s="29">
        <v>1</v>
      </c>
      <c r="G24" s="29">
        <v>4</v>
      </c>
      <c r="H24" s="115">
        <v>1655.51</v>
      </c>
      <c r="I24" s="36">
        <f t="shared" si="0"/>
        <v>6622.04</v>
      </c>
      <c r="J24"/>
      <c r="K24"/>
      <c r="L24"/>
      <c r="M24"/>
      <c r="N24"/>
      <c r="O24"/>
      <c r="P24"/>
    </row>
    <row r="25" spans="1:16" ht="12.75" hidden="1" customHeight="1">
      <c r="A25" s="154" t="s">
        <v>71</v>
      </c>
      <c r="B25" s="27" t="s">
        <v>68</v>
      </c>
      <c r="C25" s="135" t="s">
        <v>5</v>
      </c>
      <c r="D25" s="27" t="s">
        <v>54</v>
      </c>
      <c r="E25" s="27">
        <v>0</v>
      </c>
      <c r="F25" s="27">
        <v>1</v>
      </c>
      <c r="G25" s="27">
        <v>0</v>
      </c>
      <c r="H25" s="83"/>
      <c r="I25" s="36">
        <f t="shared" si="0"/>
        <v>0</v>
      </c>
      <c r="J25"/>
      <c r="K25"/>
      <c r="L25"/>
      <c r="M25"/>
      <c r="N25"/>
      <c r="O25"/>
      <c r="P25"/>
    </row>
    <row r="26" spans="1:16" hidden="1">
      <c r="A26" s="155"/>
      <c r="B26" s="28" t="s">
        <v>69</v>
      </c>
      <c r="C26" s="136" t="s">
        <v>70</v>
      </c>
      <c r="D26" s="28" t="s">
        <v>54</v>
      </c>
      <c r="E26" s="28">
        <v>0</v>
      </c>
      <c r="F26" s="28">
        <v>4</v>
      </c>
      <c r="G26" s="28">
        <v>0</v>
      </c>
      <c r="H26" s="83"/>
      <c r="I26" s="36">
        <f t="shared" si="0"/>
        <v>0</v>
      </c>
      <c r="J26"/>
      <c r="K26"/>
      <c r="L26"/>
      <c r="M26"/>
      <c r="N26"/>
      <c r="O26"/>
      <c r="P26"/>
    </row>
    <row r="27" spans="1:16" hidden="1">
      <c r="A27" s="156"/>
      <c r="B27" s="29" t="s">
        <v>67</v>
      </c>
      <c r="C27" s="137" t="s">
        <v>63</v>
      </c>
      <c r="D27" s="29" t="s">
        <v>55</v>
      </c>
      <c r="E27" s="29">
        <v>0</v>
      </c>
      <c r="F27" s="29">
        <v>1</v>
      </c>
      <c r="G27" s="29">
        <v>0</v>
      </c>
      <c r="H27" s="115"/>
      <c r="I27" s="36">
        <f t="shared" si="0"/>
        <v>0</v>
      </c>
      <c r="J27"/>
      <c r="K27"/>
      <c r="L27"/>
      <c r="M27"/>
      <c r="N27"/>
      <c r="O27"/>
      <c r="P27"/>
    </row>
    <row r="28" spans="1:16" s="26" customFormat="1" ht="12.75" hidden="1" customHeight="1">
      <c r="A28" s="161" t="s">
        <v>72</v>
      </c>
      <c r="B28" s="30" t="s">
        <v>65</v>
      </c>
      <c r="C28" s="138" t="s">
        <v>1</v>
      </c>
      <c r="D28" s="30" t="s">
        <v>53</v>
      </c>
      <c r="E28" s="30">
        <v>1</v>
      </c>
      <c r="F28" s="30">
        <v>1</v>
      </c>
      <c r="G28" s="30">
        <v>0</v>
      </c>
      <c r="H28" s="83"/>
      <c r="I28" s="36">
        <f t="shared" si="0"/>
        <v>0</v>
      </c>
      <c r="J28"/>
      <c r="K28"/>
      <c r="L28"/>
      <c r="M28"/>
      <c r="N28"/>
      <c r="O28"/>
      <c r="P28"/>
    </row>
    <row r="29" spans="1:16" s="26" customFormat="1" hidden="1">
      <c r="A29" s="155"/>
      <c r="B29" s="28" t="s">
        <v>73</v>
      </c>
      <c r="C29" s="136" t="s">
        <v>2</v>
      </c>
      <c r="D29" s="28" t="s">
        <v>53</v>
      </c>
      <c r="E29" s="28">
        <v>1</v>
      </c>
      <c r="F29" s="28">
        <v>1</v>
      </c>
      <c r="G29" s="28">
        <v>0</v>
      </c>
      <c r="H29" s="83"/>
      <c r="I29" s="36">
        <f t="shared" si="0"/>
        <v>0</v>
      </c>
      <c r="J29"/>
      <c r="K29"/>
      <c r="L29"/>
      <c r="M29"/>
      <c r="N29"/>
      <c r="O29"/>
      <c r="P29"/>
    </row>
    <row r="30" spans="1:16" s="26" customFormat="1" hidden="1">
      <c r="A30" s="156"/>
      <c r="B30" s="29" t="s">
        <v>74</v>
      </c>
      <c r="C30" s="137" t="s">
        <v>4</v>
      </c>
      <c r="D30" s="29" t="s">
        <v>54</v>
      </c>
      <c r="E30" s="29">
        <v>1</v>
      </c>
      <c r="F30" s="29">
        <v>1</v>
      </c>
      <c r="G30" s="29">
        <v>0</v>
      </c>
      <c r="H30" s="115"/>
      <c r="I30" s="36">
        <f t="shared" si="0"/>
        <v>0</v>
      </c>
      <c r="J30"/>
      <c r="K30"/>
      <c r="L30"/>
      <c r="M30"/>
      <c r="N30"/>
      <c r="O30"/>
      <c r="P30"/>
    </row>
    <row r="31" spans="1:16" s="26" customFormat="1" ht="12.75" hidden="1" customHeight="1">
      <c r="A31" s="154" t="s">
        <v>75</v>
      </c>
      <c r="B31" s="27" t="s">
        <v>76</v>
      </c>
      <c r="C31" s="135" t="s">
        <v>79</v>
      </c>
      <c r="D31" s="27" t="s">
        <v>54</v>
      </c>
      <c r="E31" s="27">
        <v>0</v>
      </c>
      <c r="F31" s="27">
        <v>1</v>
      </c>
      <c r="G31" s="27">
        <v>0</v>
      </c>
      <c r="H31" s="83"/>
      <c r="I31" s="36">
        <f t="shared" si="0"/>
        <v>0</v>
      </c>
      <c r="J31"/>
      <c r="K31"/>
      <c r="L31"/>
      <c r="M31"/>
      <c r="N31"/>
      <c r="O31"/>
      <c r="P31"/>
    </row>
    <row r="32" spans="1:16" s="26" customFormat="1" hidden="1">
      <c r="A32" s="155"/>
      <c r="B32" s="28" t="s">
        <v>77</v>
      </c>
      <c r="C32" s="136" t="s">
        <v>80</v>
      </c>
      <c r="D32" s="28" t="s">
        <v>54</v>
      </c>
      <c r="E32" s="28">
        <v>0</v>
      </c>
      <c r="F32" s="28">
        <v>4</v>
      </c>
      <c r="G32" s="28">
        <v>0</v>
      </c>
      <c r="H32" s="83"/>
      <c r="I32" s="36">
        <f t="shared" si="0"/>
        <v>0</v>
      </c>
      <c r="J32"/>
      <c r="K32"/>
      <c r="L32"/>
      <c r="M32"/>
      <c r="N32"/>
      <c r="O32"/>
      <c r="P32"/>
    </row>
    <row r="33" spans="1:16" s="26" customFormat="1" hidden="1">
      <c r="A33" s="155"/>
      <c r="B33" s="28" t="s">
        <v>78</v>
      </c>
      <c r="C33" s="136" t="s">
        <v>81</v>
      </c>
      <c r="D33" s="28" t="s">
        <v>55</v>
      </c>
      <c r="E33" s="28">
        <v>0</v>
      </c>
      <c r="F33" s="28">
        <v>8</v>
      </c>
      <c r="G33" s="28">
        <v>0</v>
      </c>
      <c r="H33" s="83"/>
      <c r="I33" s="36">
        <f t="shared" si="0"/>
        <v>0</v>
      </c>
      <c r="J33"/>
      <c r="K33"/>
      <c r="L33"/>
      <c r="M33"/>
      <c r="N33"/>
      <c r="O33"/>
      <c r="P33"/>
    </row>
    <row r="34" spans="1:16" s="26" customFormat="1" hidden="1">
      <c r="A34" s="156"/>
      <c r="B34" s="29" t="s">
        <v>67</v>
      </c>
      <c r="C34" s="137" t="s">
        <v>63</v>
      </c>
      <c r="D34" s="29" t="s">
        <v>55</v>
      </c>
      <c r="E34" s="29">
        <v>0</v>
      </c>
      <c r="F34" s="29">
        <v>1</v>
      </c>
      <c r="G34" s="29">
        <v>0</v>
      </c>
      <c r="H34" s="115"/>
      <c r="I34" s="36">
        <f t="shared" si="0"/>
        <v>0</v>
      </c>
      <c r="J34"/>
      <c r="K34"/>
      <c r="L34"/>
      <c r="M34"/>
      <c r="N34"/>
      <c r="O34"/>
      <c r="P34"/>
    </row>
    <row r="35" spans="1:16" s="26" customFormat="1" ht="12.75" hidden="1" customHeight="1">
      <c r="A35" s="154" t="s">
        <v>82</v>
      </c>
      <c r="B35" s="27" t="s">
        <v>83</v>
      </c>
      <c r="C35" s="135" t="s">
        <v>79</v>
      </c>
      <c r="D35" s="27" t="s">
        <v>54</v>
      </c>
      <c r="E35" s="27">
        <v>0</v>
      </c>
      <c r="F35" s="27">
        <v>1</v>
      </c>
      <c r="G35" s="27">
        <v>0</v>
      </c>
      <c r="H35" s="83"/>
      <c r="I35" s="36">
        <f t="shared" si="0"/>
        <v>0</v>
      </c>
      <c r="J35"/>
      <c r="K35"/>
      <c r="L35"/>
      <c r="M35"/>
      <c r="N35"/>
      <c r="O35"/>
      <c r="P35"/>
    </row>
    <row r="36" spans="1:16" s="26" customFormat="1" hidden="1">
      <c r="A36" s="155"/>
      <c r="B36" s="28" t="s">
        <v>77</v>
      </c>
      <c r="C36" s="136" t="s">
        <v>80</v>
      </c>
      <c r="D36" s="28" t="s">
        <v>54</v>
      </c>
      <c r="E36" s="28">
        <v>0</v>
      </c>
      <c r="F36" s="28">
        <v>4</v>
      </c>
      <c r="G36" s="28">
        <v>0</v>
      </c>
      <c r="H36" s="83"/>
      <c r="I36" s="36">
        <f t="shared" si="0"/>
        <v>0</v>
      </c>
      <c r="J36"/>
      <c r="K36"/>
      <c r="L36"/>
      <c r="M36"/>
      <c r="N36"/>
      <c r="O36"/>
      <c r="P36"/>
    </row>
    <row r="37" spans="1:16" s="26" customFormat="1" hidden="1">
      <c r="A37" s="155"/>
      <c r="B37" s="28" t="s">
        <v>78</v>
      </c>
      <c r="C37" s="136" t="s">
        <v>81</v>
      </c>
      <c r="D37" s="28" t="s">
        <v>55</v>
      </c>
      <c r="E37" s="28">
        <v>0</v>
      </c>
      <c r="F37" s="28">
        <v>8</v>
      </c>
      <c r="G37" s="28">
        <v>0</v>
      </c>
      <c r="H37" s="83"/>
      <c r="I37" s="36">
        <f t="shared" si="0"/>
        <v>0</v>
      </c>
      <c r="J37"/>
      <c r="K37"/>
      <c r="L37"/>
      <c r="M37"/>
      <c r="N37"/>
      <c r="O37"/>
      <c r="P37"/>
    </row>
    <row r="38" spans="1:16" s="26" customFormat="1" hidden="1">
      <c r="A38" s="156"/>
      <c r="B38" s="29" t="s">
        <v>67</v>
      </c>
      <c r="C38" s="137" t="s">
        <v>63</v>
      </c>
      <c r="D38" s="29" t="s">
        <v>55</v>
      </c>
      <c r="E38" s="29">
        <v>0</v>
      </c>
      <c r="F38" s="29">
        <v>1</v>
      </c>
      <c r="G38" s="29">
        <v>0</v>
      </c>
      <c r="H38" s="115"/>
      <c r="I38" s="36">
        <f t="shared" si="0"/>
        <v>0</v>
      </c>
      <c r="J38"/>
      <c r="K38"/>
      <c r="L38"/>
      <c r="M38"/>
      <c r="N38"/>
      <c r="O38"/>
      <c r="P38"/>
    </row>
    <row r="39" spans="1:16" s="26" customFormat="1" hidden="1">
      <c r="A39" s="161" t="s">
        <v>84</v>
      </c>
      <c r="B39" s="30" t="s">
        <v>65</v>
      </c>
      <c r="C39" s="138" t="s">
        <v>1</v>
      </c>
      <c r="D39" s="30" t="s">
        <v>53</v>
      </c>
      <c r="E39" s="30">
        <v>0</v>
      </c>
      <c r="F39" s="30">
        <v>1</v>
      </c>
      <c r="G39" s="30">
        <v>0</v>
      </c>
      <c r="H39" s="83"/>
      <c r="I39" s="36">
        <f t="shared" si="0"/>
        <v>0</v>
      </c>
      <c r="J39"/>
      <c r="K39"/>
      <c r="L39"/>
      <c r="M39"/>
      <c r="N39"/>
      <c r="O39"/>
      <c r="P39"/>
    </row>
    <row r="40" spans="1:16" s="26" customFormat="1" hidden="1">
      <c r="A40" s="155"/>
      <c r="B40" s="28" t="s">
        <v>74</v>
      </c>
      <c r="C40" s="136" t="s">
        <v>4</v>
      </c>
      <c r="D40" s="28" t="s">
        <v>54</v>
      </c>
      <c r="E40" s="28">
        <v>0</v>
      </c>
      <c r="F40" s="28">
        <v>2</v>
      </c>
      <c r="G40" s="28">
        <v>0</v>
      </c>
      <c r="H40" s="83"/>
      <c r="I40" s="36">
        <f t="shared" si="0"/>
        <v>0</v>
      </c>
      <c r="J40"/>
      <c r="K40"/>
      <c r="L40"/>
      <c r="M40"/>
      <c r="N40"/>
      <c r="O40"/>
      <c r="P40"/>
    </row>
    <row r="41" spans="1:16" s="26" customFormat="1" hidden="1">
      <c r="A41" s="156"/>
      <c r="B41" s="29" t="s">
        <v>67</v>
      </c>
      <c r="C41" s="137" t="s">
        <v>63</v>
      </c>
      <c r="D41" s="29" t="s">
        <v>55</v>
      </c>
      <c r="E41" s="29">
        <v>0</v>
      </c>
      <c r="F41" s="29">
        <v>1</v>
      </c>
      <c r="G41" s="29">
        <v>0</v>
      </c>
      <c r="H41" s="115"/>
      <c r="I41" s="36">
        <f t="shared" si="0"/>
        <v>0</v>
      </c>
      <c r="J41"/>
      <c r="K41"/>
      <c r="L41"/>
      <c r="M41"/>
      <c r="N41"/>
      <c r="O41"/>
      <c r="P41"/>
    </row>
    <row r="42" spans="1:16" s="26" customFormat="1" ht="12.75" customHeight="1">
      <c r="A42" s="313" t="s">
        <v>235</v>
      </c>
      <c r="B42" s="165" t="s">
        <v>304</v>
      </c>
      <c r="C42" s="136" t="s">
        <v>2</v>
      </c>
      <c r="D42" s="28" t="s">
        <v>53</v>
      </c>
      <c r="E42" s="28">
        <v>1</v>
      </c>
      <c r="F42" s="28">
        <v>1</v>
      </c>
      <c r="G42" s="28">
        <v>8</v>
      </c>
      <c r="H42" s="83">
        <v>9189.9</v>
      </c>
      <c r="I42" s="36">
        <f t="shared" si="0"/>
        <v>73519.199999999997</v>
      </c>
      <c r="J42"/>
      <c r="K42"/>
      <c r="L42"/>
      <c r="M42"/>
      <c r="N42"/>
      <c r="O42"/>
      <c r="P42"/>
    </row>
    <row r="43" spans="1:16" s="26" customFormat="1" ht="12.75" customHeight="1">
      <c r="A43" s="311"/>
      <c r="B43" s="28" t="s">
        <v>231</v>
      </c>
      <c r="C43" s="136" t="s">
        <v>2</v>
      </c>
      <c r="D43" s="28" t="s">
        <v>53</v>
      </c>
      <c r="E43" s="28">
        <v>1</v>
      </c>
      <c r="F43" s="28">
        <v>1</v>
      </c>
      <c r="G43" s="28">
        <v>8</v>
      </c>
      <c r="H43" s="83">
        <v>9189.9</v>
      </c>
      <c r="I43" s="36">
        <f t="shared" si="0"/>
        <v>73519.199999999997</v>
      </c>
      <c r="J43"/>
      <c r="K43"/>
      <c r="L43"/>
      <c r="M43"/>
      <c r="N43"/>
      <c r="O43"/>
      <c r="P43"/>
    </row>
    <row r="44" spans="1:16" s="26" customFormat="1">
      <c r="A44" s="311"/>
      <c r="B44" s="28" t="s">
        <v>230</v>
      </c>
      <c r="C44" s="136" t="s">
        <v>79</v>
      </c>
      <c r="D44" s="28" t="s">
        <v>54</v>
      </c>
      <c r="E44" s="28">
        <v>1</v>
      </c>
      <c r="F44" s="28">
        <v>1</v>
      </c>
      <c r="G44" s="28">
        <v>8</v>
      </c>
      <c r="H44" s="167">
        <v>4061.96</v>
      </c>
      <c r="I44" s="36">
        <f t="shared" si="0"/>
        <v>32495.68</v>
      </c>
      <c r="J44"/>
      <c r="K44"/>
      <c r="L44"/>
      <c r="M44"/>
      <c r="N44"/>
      <c r="O44"/>
      <c r="P44"/>
    </row>
    <row r="45" spans="1:16" s="26" customFormat="1">
      <c r="A45" s="312"/>
      <c r="B45" s="29" t="s">
        <v>85</v>
      </c>
      <c r="C45" s="137" t="s">
        <v>3</v>
      </c>
      <c r="D45" s="29" t="s">
        <v>53</v>
      </c>
      <c r="E45" s="29">
        <v>1</v>
      </c>
      <c r="F45" s="29">
        <v>1</v>
      </c>
      <c r="G45" s="29">
        <v>8</v>
      </c>
      <c r="H45" s="116">
        <v>6516</v>
      </c>
      <c r="I45" s="36">
        <f t="shared" si="0"/>
        <v>52128</v>
      </c>
      <c r="J45"/>
      <c r="K45"/>
      <c r="L45"/>
      <c r="M45"/>
      <c r="N45"/>
      <c r="O45"/>
      <c r="P45"/>
    </row>
    <row r="46" spans="1:16" s="26" customFormat="1">
      <c r="A46" s="313" t="s">
        <v>86</v>
      </c>
      <c r="B46" s="30" t="s">
        <v>87</v>
      </c>
      <c r="C46" s="138" t="s">
        <v>2</v>
      </c>
      <c r="D46" s="30" t="s">
        <v>53</v>
      </c>
      <c r="E46" s="30">
        <v>1</v>
      </c>
      <c r="F46" s="30">
        <v>1</v>
      </c>
      <c r="G46" s="30">
        <v>8</v>
      </c>
      <c r="H46" s="83">
        <v>9189.9</v>
      </c>
      <c r="I46" s="36">
        <f t="shared" si="0"/>
        <v>73519.199999999997</v>
      </c>
      <c r="J46"/>
      <c r="K46"/>
      <c r="L46"/>
      <c r="M46"/>
      <c r="N46"/>
      <c r="O46"/>
      <c r="P46"/>
    </row>
    <row r="47" spans="1:16" s="26" customFormat="1">
      <c r="A47" s="311"/>
      <c r="B47" s="28" t="s">
        <v>74</v>
      </c>
      <c r="C47" s="136" t="s">
        <v>4</v>
      </c>
      <c r="D47" s="28" t="s">
        <v>54</v>
      </c>
      <c r="E47" s="28">
        <v>1</v>
      </c>
      <c r="F47" s="28">
        <v>1</v>
      </c>
      <c r="G47" s="28">
        <v>8</v>
      </c>
      <c r="H47" s="83">
        <v>5325.61</v>
      </c>
      <c r="I47" s="36">
        <f t="shared" si="0"/>
        <v>42604.88</v>
      </c>
      <c r="J47"/>
      <c r="K47"/>
      <c r="L47"/>
      <c r="M47"/>
      <c r="N47"/>
      <c r="O47"/>
      <c r="P47"/>
    </row>
    <row r="48" spans="1:16" s="26" customFormat="1">
      <c r="A48" s="311"/>
      <c r="B48" s="113" t="s">
        <v>61</v>
      </c>
      <c r="C48" s="139" t="s">
        <v>63</v>
      </c>
      <c r="D48" s="113" t="s">
        <v>55</v>
      </c>
      <c r="E48" s="113">
        <v>1</v>
      </c>
      <c r="F48" s="113">
        <v>1</v>
      </c>
      <c r="G48" s="113">
        <v>8</v>
      </c>
      <c r="H48" s="114">
        <v>1655.51</v>
      </c>
      <c r="I48" s="36">
        <f t="shared" si="0"/>
        <v>13244.08</v>
      </c>
      <c r="J48"/>
      <c r="K48"/>
      <c r="L48"/>
      <c r="M48"/>
      <c r="N48"/>
      <c r="O48"/>
      <c r="P48"/>
    </row>
    <row r="49" spans="1:16" s="26" customFormat="1">
      <c r="A49" s="312"/>
      <c r="B49" s="29" t="s">
        <v>67</v>
      </c>
      <c r="C49" s="137" t="s">
        <v>63</v>
      </c>
      <c r="D49" s="29" t="s">
        <v>55</v>
      </c>
      <c r="E49" s="29">
        <v>1</v>
      </c>
      <c r="F49" s="29">
        <v>1</v>
      </c>
      <c r="G49" s="29">
        <v>8</v>
      </c>
      <c r="H49" s="115">
        <v>1655.51</v>
      </c>
      <c r="I49" s="36">
        <f t="shared" si="0"/>
        <v>13244.08</v>
      </c>
      <c r="J49"/>
      <c r="K49"/>
      <c r="L49"/>
      <c r="M49"/>
      <c r="N49"/>
      <c r="O49"/>
      <c r="P49"/>
    </row>
    <row r="50" spans="1:16" s="20" customFormat="1" hidden="1">
      <c r="A50" s="159" t="s">
        <v>88</v>
      </c>
      <c r="B50" s="23" t="s">
        <v>66</v>
      </c>
      <c r="C50" s="23" t="s">
        <v>2</v>
      </c>
      <c r="D50" s="23" t="s">
        <v>53</v>
      </c>
      <c r="E50" s="23">
        <v>0</v>
      </c>
      <c r="F50" s="23">
        <v>1</v>
      </c>
      <c r="G50" s="23">
        <v>0</v>
      </c>
      <c r="H50" s="83"/>
      <c r="I50" s="36">
        <f t="shared" si="0"/>
        <v>0</v>
      </c>
      <c r="J50"/>
      <c r="K50"/>
      <c r="L50"/>
      <c r="M50"/>
      <c r="N50"/>
      <c r="O50"/>
      <c r="P50"/>
    </row>
    <row r="51" spans="1:16" s="20" customFormat="1" hidden="1">
      <c r="A51" s="159"/>
      <c r="B51" s="23" t="s">
        <v>85</v>
      </c>
      <c r="C51" s="23" t="s">
        <v>3</v>
      </c>
      <c r="D51" s="23" t="s">
        <v>53</v>
      </c>
      <c r="E51" s="23">
        <v>0</v>
      </c>
      <c r="F51" s="23">
        <v>1</v>
      </c>
      <c r="G51" s="23">
        <v>0</v>
      </c>
      <c r="H51" s="83"/>
      <c r="I51" s="36">
        <f t="shared" si="0"/>
        <v>0</v>
      </c>
      <c r="J51"/>
      <c r="K51"/>
      <c r="L51"/>
      <c r="M51"/>
      <c r="N51"/>
      <c r="O51"/>
      <c r="P51"/>
    </row>
    <row r="52" spans="1:16" s="20" customFormat="1" hidden="1">
      <c r="A52" s="160"/>
      <c r="B52" s="24" t="s">
        <v>89</v>
      </c>
      <c r="C52" s="24" t="s">
        <v>90</v>
      </c>
      <c r="D52" s="24" t="s">
        <v>54</v>
      </c>
      <c r="E52" s="24">
        <v>0</v>
      </c>
      <c r="F52" s="24">
        <v>2</v>
      </c>
      <c r="G52" s="24">
        <v>0</v>
      </c>
      <c r="H52" s="115"/>
      <c r="I52" s="36">
        <f t="shared" si="0"/>
        <v>0</v>
      </c>
      <c r="J52"/>
      <c r="K52"/>
      <c r="L52"/>
      <c r="M52"/>
      <c r="N52"/>
      <c r="O52"/>
      <c r="P52"/>
    </row>
    <row r="53" spans="1:16" s="20" customFormat="1">
      <c r="A53" s="313" t="s">
        <v>246</v>
      </c>
      <c r="B53" s="165" t="s">
        <v>304</v>
      </c>
      <c r="C53" s="23" t="s">
        <v>2</v>
      </c>
      <c r="D53" s="23" t="s">
        <v>53</v>
      </c>
      <c r="E53" s="23">
        <v>1</v>
      </c>
      <c r="F53" s="23">
        <v>0.5</v>
      </c>
      <c r="G53" s="23">
        <v>18</v>
      </c>
      <c r="H53" s="83">
        <v>9189.9</v>
      </c>
      <c r="I53" s="36">
        <f t="shared" si="0"/>
        <v>82709.099999999991</v>
      </c>
      <c r="J53"/>
      <c r="K53"/>
      <c r="L53"/>
      <c r="M53"/>
      <c r="N53"/>
      <c r="O53"/>
      <c r="P53"/>
    </row>
    <row r="54" spans="1:16" s="20" customFormat="1">
      <c r="A54" s="311"/>
      <c r="B54" s="23" t="s">
        <v>85</v>
      </c>
      <c r="C54" s="23" t="s">
        <v>3</v>
      </c>
      <c r="D54" s="23" t="s">
        <v>53</v>
      </c>
      <c r="E54" s="23">
        <v>1</v>
      </c>
      <c r="F54" s="23">
        <v>0.5</v>
      </c>
      <c r="G54" s="23">
        <v>18</v>
      </c>
      <c r="H54" s="83">
        <v>6516</v>
      </c>
      <c r="I54" s="36">
        <f t="shared" si="0"/>
        <v>58644</v>
      </c>
      <c r="J54"/>
      <c r="K54" s="189">
        <f>I13+I16+I17+I18+I19+I20+I23+I44+I47+I55+I59</f>
        <v>979100.54</v>
      </c>
      <c r="L54"/>
      <c r="M54"/>
      <c r="N54"/>
      <c r="O54"/>
      <c r="P54"/>
    </row>
    <row r="55" spans="1:16" s="20" customFormat="1">
      <c r="A55" s="311"/>
      <c r="B55" s="23" t="s">
        <v>89</v>
      </c>
      <c r="C55" s="165" t="s">
        <v>5</v>
      </c>
      <c r="D55" s="165" t="s">
        <v>54</v>
      </c>
      <c r="E55" s="165">
        <v>1</v>
      </c>
      <c r="F55" s="165">
        <v>1</v>
      </c>
      <c r="G55" s="165">
        <v>18</v>
      </c>
      <c r="H55" s="114">
        <v>3071.86</v>
      </c>
      <c r="I55" s="36">
        <f t="shared" si="0"/>
        <v>55293.48</v>
      </c>
      <c r="J55"/>
      <c r="K55"/>
      <c r="L55"/>
      <c r="M55"/>
      <c r="N55"/>
      <c r="O55"/>
      <c r="P55"/>
    </row>
    <row r="56" spans="1:16" s="20" customFormat="1">
      <c r="A56" s="312"/>
      <c r="B56" s="169" t="s">
        <v>61</v>
      </c>
      <c r="C56" s="24" t="s">
        <v>63</v>
      </c>
      <c r="D56" s="24" t="s">
        <v>55</v>
      </c>
      <c r="E56" s="24">
        <v>1</v>
      </c>
      <c r="F56" s="24">
        <v>1</v>
      </c>
      <c r="G56" s="24">
        <v>18</v>
      </c>
      <c r="H56" s="115">
        <v>1655.51</v>
      </c>
      <c r="I56" s="36">
        <f t="shared" si="0"/>
        <v>29799.18</v>
      </c>
      <c r="J56"/>
      <c r="K56"/>
      <c r="L56"/>
      <c r="M56"/>
      <c r="N56"/>
      <c r="O56"/>
      <c r="P56"/>
    </row>
    <row r="57" spans="1:16" s="26" customFormat="1">
      <c r="A57" s="313" t="s">
        <v>91</v>
      </c>
      <c r="B57" s="165" t="s">
        <v>304</v>
      </c>
      <c r="C57" s="28" t="s">
        <v>2</v>
      </c>
      <c r="D57" s="28" t="s">
        <v>53</v>
      </c>
      <c r="E57" s="28">
        <v>1</v>
      </c>
      <c r="F57" s="28">
        <v>0.5</v>
      </c>
      <c r="G57" s="28">
        <v>24</v>
      </c>
      <c r="H57" s="83">
        <v>9189.9</v>
      </c>
      <c r="I57" s="36">
        <f t="shared" si="0"/>
        <v>110278.79999999999</v>
      </c>
      <c r="J57"/>
      <c r="K57"/>
      <c r="L57"/>
      <c r="M57"/>
      <c r="N57"/>
      <c r="O57"/>
      <c r="P57"/>
    </row>
    <row r="58" spans="1:16" s="26" customFormat="1">
      <c r="A58" s="311"/>
      <c r="B58" s="23" t="s">
        <v>85</v>
      </c>
      <c r="C58" s="28" t="s">
        <v>3</v>
      </c>
      <c r="D58" s="28" t="s">
        <v>53</v>
      </c>
      <c r="E58" s="28">
        <v>1</v>
      </c>
      <c r="F58" s="28">
        <v>1.5</v>
      </c>
      <c r="G58" s="28">
        <v>24</v>
      </c>
      <c r="H58" s="83">
        <v>6516</v>
      </c>
      <c r="I58" s="36">
        <f t="shared" si="0"/>
        <v>234576</v>
      </c>
      <c r="J58"/>
      <c r="K58"/>
      <c r="L58"/>
      <c r="M58"/>
      <c r="N58"/>
      <c r="O58"/>
      <c r="P58"/>
    </row>
    <row r="59" spans="1:16" s="26" customFormat="1">
      <c r="A59" s="311"/>
      <c r="B59" s="28" t="s">
        <v>74</v>
      </c>
      <c r="C59" s="28" t="s">
        <v>4</v>
      </c>
      <c r="D59" s="28" t="s">
        <v>54</v>
      </c>
      <c r="E59" s="28">
        <v>1</v>
      </c>
      <c r="F59" s="28">
        <v>1</v>
      </c>
      <c r="G59" s="28">
        <v>24</v>
      </c>
      <c r="H59" s="83">
        <v>5325.61</v>
      </c>
      <c r="I59" s="36">
        <f t="shared" si="0"/>
        <v>127814.63999999998</v>
      </c>
      <c r="J59"/>
      <c r="K59"/>
      <c r="L59"/>
      <c r="M59"/>
      <c r="N59"/>
      <c r="O59"/>
      <c r="P59"/>
    </row>
    <row r="60" spans="1:16" s="26" customFormat="1">
      <c r="A60" s="312"/>
      <c r="B60" s="29" t="s">
        <v>61</v>
      </c>
      <c r="C60" s="29" t="s">
        <v>63</v>
      </c>
      <c r="D60" s="29" t="s">
        <v>55</v>
      </c>
      <c r="E60" s="29">
        <v>1</v>
      </c>
      <c r="F60" s="29">
        <v>1</v>
      </c>
      <c r="G60" s="29">
        <v>24</v>
      </c>
      <c r="H60" s="116">
        <v>1655.51</v>
      </c>
      <c r="I60" s="36">
        <f t="shared" si="0"/>
        <v>39732.239999999998</v>
      </c>
      <c r="J60"/>
      <c r="K60" s="189">
        <v>2093346.1400000001</v>
      </c>
      <c r="L60" s="84">
        <v>0.73278067259766855</v>
      </c>
      <c r="M60"/>
      <c r="N60"/>
      <c r="O60"/>
      <c r="P60"/>
    </row>
    <row r="61" spans="1:16" s="3" customFormat="1">
      <c r="A61" s="150" t="s">
        <v>92</v>
      </c>
      <c r="B61" s="151"/>
      <c r="C61" s="151"/>
      <c r="D61" s="151"/>
      <c r="E61" s="151"/>
      <c r="F61" s="151"/>
      <c r="G61" s="151"/>
      <c r="H61" s="157"/>
      <c r="I61" s="183">
        <f>I8+I10+I15+I22+I42+I43+I45+I46+I53+I54+I57+I58</f>
        <v>1585446.3599999999</v>
      </c>
      <c r="J61"/>
      <c r="K61"/>
      <c r="L61"/>
      <c r="M61"/>
      <c r="N61"/>
      <c r="O61"/>
      <c r="P61"/>
    </row>
    <row r="62" spans="1:16" s="3" customFormat="1">
      <c r="A62" s="152" t="s">
        <v>93</v>
      </c>
      <c r="B62" s="153"/>
      <c r="C62" s="153"/>
      <c r="D62" s="153"/>
      <c r="E62" s="153"/>
      <c r="F62" s="153"/>
      <c r="G62" s="153"/>
      <c r="H62" s="158"/>
      <c r="I62" s="184">
        <f>I13+I16+I17+I18+I19+I20+I23+I44+I47+I55+I59</f>
        <v>979100.54</v>
      </c>
      <c r="J62"/>
      <c r="K62"/>
      <c r="L62" s="84">
        <v>4.0710037366537138E-2</v>
      </c>
      <c r="M62"/>
      <c r="N62"/>
    </row>
    <row r="63" spans="1:16" s="3" customFormat="1">
      <c r="A63" s="170" t="s">
        <v>94</v>
      </c>
      <c r="B63" s="171"/>
      <c r="C63" s="171"/>
      <c r="D63" s="171"/>
      <c r="E63" s="171"/>
      <c r="F63" s="171"/>
      <c r="G63" s="171"/>
      <c r="H63" s="172"/>
      <c r="I63" s="185">
        <f>I9+I11+I21+I24+I48+I49+I56+I60</f>
        <v>274580.55999999994</v>
      </c>
      <c r="J63"/>
      <c r="K63"/>
      <c r="L63"/>
      <c r="M63"/>
      <c r="N63"/>
    </row>
    <row r="64" spans="1:16">
      <c r="J64"/>
      <c r="K64" s="190">
        <v>2856715.82</v>
      </c>
      <c r="L64"/>
      <c r="M64"/>
      <c r="N64"/>
      <c r="O64" s="1">
        <v>1620915.86</v>
      </c>
    </row>
    <row r="65" spans="9:14">
      <c r="J65"/>
      <c r="K65"/>
      <c r="L65"/>
      <c r="M65"/>
      <c r="N65"/>
    </row>
    <row r="66" spans="9:14">
      <c r="J66"/>
      <c r="K66"/>
      <c r="L66"/>
      <c r="M66"/>
      <c r="N66"/>
    </row>
    <row r="67" spans="9:14">
      <c r="I67" s="231">
        <f>I61+I62+I63</f>
        <v>2839127.46</v>
      </c>
      <c r="J67"/>
      <c r="K67"/>
      <c r="L67"/>
      <c r="M67"/>
      <c r="N67"/>
    </row>
    <row r="68" spans="9:14">
      <c r="J68"/>
      <c r="K68"/>
      <c r="L68"/>
      <c r="M68"/>
      <c r="N68"/>
    </row>
    <row r="69" spans="9:14">
      <c r="I69" s="16">
        <v>2856715.82</v>
      </c>
    </row>
    <row r="70" spans="9:14">
      <c r="I70" s="16">
        <v>2856715.8200000008</v>
      </c>
    </row>
  </sheetData>
  <mergeCells count="11">
    <mergeCell ref="A22:A24"/>
    <mergeCell ref="A42:A45"/>
    <mergeCell ref="A46:A49"/>
    <mergeCell ref="A53:A56"/>
    <mergeCell ref="A57:A60"/>
    <mergeCell ref="A13:A21"/>
    <mergeCell ref="A4:H4"/>
    <mergeCell ref="A3:I3"/>
    <mergeCell ref="A5:H5"/>
    <mergeCell ref="I4:I5"/>
    <mergeCell ref="A8:A11"/>
  </mergeCells>
  <phoneticPr fontId="2" type="noConversion"/>
  <printOptions horizontalCentered="1" verticalCentered="1"/>
  <pageMargins left="0.98425196850393704" right="0.59055118110236227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Q26"/>
  <sheetViews>
    <sheetView showGridLines="0" showRowColHeaders="0" zoomScaleSheetLayoutView="100" workbookViewId="0">
      <selection sqref="A1:XFD1048576"/>
    </sheetView>
  </sheetViews>
  <sheetFormatPr defaultRowHeight="15" customHeight="1"/>
  <cols>
    <col min="1" max="1" width="36" style="1" customWidth="1"/>
    <col min="2" max="2" width="14.85546875" style="1" customWidth="1"/>
    <col min="3" max="3" width="9.7109375" style="1" customWidth="1"/>
    <col min="4" max="4" width="10.5703125" style="1" customWidth="1"/>
    <col min="5" max="5" width="9.7109375" style="1" customWidth="1"/>
    <col min="6" max="6" width="10.5703125" style="1" customWidth="1"/>
    <col min="7" max="7" width="9.7109375" style="1" customWidth="1"/>
    <col min="8" max="8" width="10.5703125" style="1" customWidth="1"/>
    <col min="9" max="9" width="12.28515625" style="1" customWidth="1"/>
    <col min="10" max="10" width="0.140625" style="1" hidden="1" customWidth="1"/>
    <col min="11" max="16384" width="9.140625" style="1"/>
  </cols>
  <sheetData>
    <row r="1" spans="1:17" s="6" customFormat="1" ht="12" customHeight="1">
      <c r="A1" s="9"/>
      <c r="B1" s="9"/>
    </row>
    <row r="2" spans="1:17" s="6" customFormat="1" ht="34.5" customHeight="1">
      <c r="A2" s="327" t="s">
        <v>95</v>
      </c>
      <c r="B2" s="328"/>
      <c r="C2" s="329"/>
      <c r="D2" s="329"/>
      <c r="E2" s="329"/>
      <c r="F2" s="329"/>
      <c r="G2" s="329"/>
      <c r="H2" s="329"/>
      <c r="I2" s="330"/>
    </row>
    <row r="3" spans="1:17" s="6" customFormat="1" ht="20.100000000000001" customHeight="1">
      <c r="A3" s="333"/>
      <c r="B3" s="334"/>
      <c r="C3" s="335"/>
      <c r="D3" s="335"/>
      <c r="E3" s="335"/>
      <c r="F3" s="335"/>
      <c r="G3" s="335"/>
      <c r="H3" s="335"/>
      <c r="I3" s="331"/>
    </row>
    <row r="4" spans="1:17" s="6" customFormat="1" ht="20.100000000000001" customHeight="1">
      <c r="A4" s="333"/>
      <c r="B4" s="334"/>
      <c r="C4" s="335"/>
      <c r="D4" s="335"/>
      <c r="E4" s="335"/>
      <c r="F4" s="335"/>
      <c r="G4" s="335"/>
      <c r="H4" s="335"/>
      <c r="I4" s="331"/>
    </row>
    <row r="5" spans="1:17" s="6" customFormat="1" ht="20.100000000000001" customHeight="1">
      <c r="A5" s="336" t="s">
        <v>228</v>
      </c>
      <c r="B5" s="337"/>
      <c r="C5" s="338"/>
      <c r="D5" s="338"/>
      <c r="E5" s="338"/>
      <c r="F5" s="338"/>
      <c r="G5" s="338"/>
      <c r="H5" s="338"/>
      <c r="I5" s="332"/>
    </row>
    <row r="6" spans="1:17" s="3" customFormat="1" ht="20.100000000000001" customHeight="1" thickBot="1">
      <c r="A6" s="324" t="s">
        <v>96</v>
      </c>
      <c r="B6" s="262" t="s">
        <v>47</v>
      </c>
      <c r="C6" s="319" t="s">
        <v>97</v>
      </c>
      <c r="D6" s="320"/>
      <c r="E6" s="319" t="s">
        <v>98</v>
      </c>
      <c r="F6" s="320"/>
      <c r="G6" s="319" t="s">
        <v>33</v>
      </c>
      <c r="H6" s="320"/>
      <c r="I6" s="315" t="s">
        <v>51</v>
      </c>
    </row>
    <row r="7" spans="1:17" ht="20.100000000000001" customHeight="1" thickBot="1">
      <c r="A7" s="325"/>
      <c r="B7" s="265"/>
      <c r="C7" s="40" t="s">
        <v>99</v>
      </c>
      <c r="D7" s="40" t="s">
        <v>0</v>
      </c>
      <c r="E7" s="40" t="s">
        <v>99</v>
      </c>
      <c r="F7" s="40" t="s">
        <v>0</v>
      </c>
      <c r="G7" s="40" t="s">
        <v>99</v>
      </c>
      <c r="H7" s="40" t="s">
        <v>0</v>
      </c>
      <c r="I7" s="248"/>
    </row>
    <row r="8" spans="1:17" ht="12" customHeight="1">
      <c r="A8" s="326"/>
      <c r="B8" s="316"/>
      <c r="C8" s="39" t="s">
        <v>53</v>
      </c>
      <c r="D8" s="39" t="s">
        <v>54</v>
      </c>
      <c r="E8" s="39" t="s">
        <v>55</v>
      </c>
      <c r="F8" s="39" t="s">
        <v>56</v>
      </c>
      <c r="G8" s="39" t="s">
        <v>109</v>
      </c>
      <c r="H8" s="39" t="s">
        <v>110</v>
      </c>
      <c r="I8" s="42" t="s">
        <v>111</v>
      </c>
    </row>
    <row r="9" spans="1:17" ht="20.100000000000001" customHeight="1">
      <c r="A9" s="47" t="s">
        <v>58</v>
      </c>
      <c r="B9" s="38" t="s">
        <v>100</v>
      </c>
      <c r="C9" s="41">
        <v>0</v>
      </c>
      <c r="D9" s="17">
        <v>1500</v>
      </c>
      <c r="E9" s="41">
        <v>0</v>
      </c>
      <c r="F9" s="17">
        <v>250</v>
      </c>
      <c r="G9" s="41">
        <v>0</v>
      </c>
      <c r="H9" s="17">
        <v>150</v>
      </c>
      <c r="I9" s="82">
        <v>0</v>
      </c>
      <c r="M9" s="17">
        <v>1500</v>
      </c>
      <c r="O9" s="17">
        <v>250</v>
      </c>
      <c r="Q9" s="17">
        <v>150</v>
      </c>
    </row>
    <row r="10" spans="1:17" ht="20.100000000000001" customHeight="1">
      <c r="A10" s="47" t="s">
        <v>64</v>
      </c>
      <c r="B10" s="38" t="s">
        <v>101</v>
      </c>
      <c r="C10" s="41">
        <v>0</v>
      </c>
      <c r="D10" s="17">
        <v>1500</v>
      </c>
      <c r="E10" s="41">
        <v>0</v>
      </c>
      <c r="F10" s="17">
        <v>250</v>
      </c>
      <c r="G10" s="41">
        <v>0</v>
      </c>
      <c r="H10" s="17">
        <v>124</v>
      </c>
      <c r="I10" s="82">
        <v>0</v>
      </c>
      <c r="M10" s="17">
        <v>1500</v>
      </c>
      <c r="O10" s="17">
        <v>250</v>
      </c>
      <c r="Q10" s="17">
        <v>124</v>
      </c>
    </row>
    <row r="11" spans="1:17" ht="20.100000000000001" customHeight="1">
      <c r="A11" s="47" t="s">
        <v>116</v>
      </c>
      <c r="B11" s="38" t="s">
        <v>224</v>
      </c>
      <c r="C11" s="41">
        <v>0</v>
      </c>
      <c r="D11" s="17">
        <v>1477.5</v>
      </c>
      <c r="E11" s="41">
        <v>0</v>
      </c>
      <c r="F11" s="17">
        <v>0</v>
      </c>
      <c r="G11" s="41">
        <v>0</v>
      </c>
      <c r="H11" s="17">
        <v>0</v>
      </c>
      <c r="I11" s="82">
        <v>0</v>
      </c>
      <c r="M11" s="17"/>
      <c r="O11" s="17"/>
      <c r="Q11" s="17"/>
    </row>
    <row r="12" spans="1:17" ht="20.100000000000001" customHeight="1">
      <c r="A12" s="47" t="s">
        <v>102</v>
      </c>
      <c r="B12" s="38" t="s">
        <v>101</v>
      </c>
      <c r="C12" s="41">
        <v>0</v>
      </c>
      <c r="D12" s="17">
        <v>1500</v>
      </c>
      <c r="E12" s="41">
        <v>0</v>
      </c>
      <c r="F12" s="17">
        <v>250</v>
      </c>
      <c r="G12" s="41">
        <v>0</v>
      </c>
      <c r="H12" s="17">
        <v>124</v>
      </c>
      <c r="I12" s="82">
        <v>0</v>
      </c>
      <c r="M12" s="17">
        <v>1500</v>
      </c>
      <c r="O12" s="17">
        <v>250</v>
      </c>
      <c r="Q12" s="17">
        <v>124</v>
      </c>
    </row>
    <row r="13" spans="1:17" ht="20.100000000000001" customHeight="1">
      <c r="A13" s="47" t="s">
        <v>103</v>
      </c>
      <c r="B13" s="38" t="s">
        <v>224</v>
      </c>
      <c r="C13" s="41">
        <v>0</v>
      </c>
      <c r="D13" s="17">
        <v>1500</v>
      </c>
      <c r="E13" s="41">
        <v>0</v>
      </c>
      <c r="F13" s="17">
        <v>250</v>
      </c>
      <c r="G13" s="41">
        <v>0</v>
      </c>
      <c r="H13" s="17">
        <v>124</v>
      </c>
      <c r="I13" s="82">
        <v>0</v>
      </c>
      <c r="M13" s="17">
        <v>1500</v>
      </c>
      <c r="O13" s="17">
        <v>250</v>
      </c>
      <c r="Q13" s="17">
        <v>124</v>
      </c>
    </row>
    <row r="14" spans="1:17" ht="20.100000000000001" customHeight="1">
      <c r="A14" s="317" t="s">
        <v>104</v>
      </c>
      <c r="B14" s="38" t="s">
        <v>225</v>
      </c>
      <c r="C14" s="41">
        <v>0</v>
      </c>
      <c r="D14" s="17">
        <v>1500</v>
      </c>
      <c r="E14" s="41">
        <v>0</v>
      </c>
      <c r="F14" s="17">
        <v>250</v>
      </c>
      <c r="G14" s="41">
        <v>0</v>
      </c>
      <c r="H14" s="17">
        <v>124</v>
      </c>
      <c r="I14" s="82">
        <v>0</v>
      </c>
      <c r="M14" s="17">
        <v>1500</v>
      </c>
      <c r="O14" s="17">
        <v>250</v>
      </c>
      <c r="Q14" s="17">
        <v>124</v>
      </c>
    </row>
    <row r="15" spans="1:17" ht="20.100000000000001" customHeight="1">
      <c r="A15" s="318"/>
      <c r="B15" s="38" t="s">
        <v>105</v>
      </c>
      <c r="C15" s="41">
        <v>0</v>
      </c>
      <c r="D15" s="17">
        <v>1500</v>
      </c>
      <c r="E15" s="41">
        <v>0</v>
      </c>
      <c r="F15" s="17">
        <v>250</v>
      </c>
      <c r="G15" s="41">
        <v>0</v>
      </c>
      <c r="H15" s="17">
        <v>124</v>
      </c>
      <c r="I15" s="82">
        <v>0</v>
      </c>
      <c r="M15" s="17">
        <v>1500</v>
      </c>
      <c r="O15" s="17">
        <v>250</v>
      </c>
      <c r="Q15" s="17">
        <v>124</v>
      </c>
    </row>
    <row r="16" spans="1:17" ht="20.100000000000001" customHeight="1">
      <c r="A16" s="47" t="s">
        <v>226</v>
      </c>
      <c r="B16" s="38" t="s">
        <v>224</v>
      </c>
      <c r="C16" s="41">
        <v>0</v>
      </c>
      <c r="D16" s="17">
        <v>1500</v>
      </c>
      <c r="E16" s="41">
        <v>0</v>
      </c>
      <c r="F16" s="17">
        <v>250</v>
      </c>
      <c r="G16" s="41">
        <v>0</v>
      </c>
      <c r="H16" s="17">
        <v>124</v>
      </c>
      <c r="I16" s="82">
        <v>0</v>
      </c>
      <c r="M16" s="17">
        <v>1500</v>
      </c>
      <c r="O16" s="17">
        <v>250</v>
      </c>
      <c r="Q16" s="17">
        <v>124</v>
      </c>
    </row>
    <row r="17" spans="1:17" ht="20.100000000000001" customHeight="1">
      <c r="A17" s="47" t="s">
        <v>106</v>
      </c>
      <c r="B17" s="38" t="s">
        <v>101</v>
      </c>
      <c r="C17" s="41">
        <v>0</v>
      </c>
      <c r="D17" s="17">
        <v>1500</v>
      </c>
      <c r="E17" s="41">
        <v>0</v>
      </c>
      <c r="F17" s="17">
        <v>250</v>
      </c>
      <c r="G17" s="41">
        <v>0</v>
      </c>
      <c r="H17" s="17">
        <v>124</v>
      </c>
      <c r="I17" s="82">
        <v>0</v>
      </c>
      <c r="M17" s="17">
        <v>1500</v>
      </c>
      <c r="O17" s="17">
        <v>250</v>
      </c>
      <c r="Q17" s="17">
        <v>124</v>
      </c>
    </row>
    <row r="18" spans="1:17" ht="20.100000000000001" customHeight="1">
      <c r="A18" s="47" t="s">
        <v>107</v>
      </c>
      <c r="B18" s="38" t="s">
        <v>101</v>
      </c>
      <c r="C18" s="41">
        <v>0</v>
      </c>
      <c r="D18" s="17">
        <v>1500</v>
      </c>
      <c r="E18" s="41">
        <v>0</v>
      </c>
      <c r="F18" s="17">
        <v>250</v>
      </c>
      <c r="G18" s="41">
        <v>0</v>
      </c>
      <c r="H18" s="17">
        <v>124</v>
      </c>
      <c r="I18" s="82">
        <v>0</v>
      </c>
      <c r="M18" s="17">
        <v>1500</v>
      </c>
      <c r="O18" s="17">
        <v>250</v>
      </c>
      <c r="Q18" s="17">
        <v>124</v>
      </c>
    </row>
    <row r="19" spans="1:17" s="16" customFormat="1" ht="20.100000000000001" customHeight="1">
      <c r="A19" s="62" t="s">
        <v>108</v>
      </c>
      <c r="B19" s="43" t="s">
        <v>112</v>
      </c>
      <c r="C19" s="44">
        <v>0</v>
      </c>
      <c r="D19" s="17">
        <v>1500</v>
      </c>
      <c r="E19" s="44">
        <v>0</v>
      </c>
      <c r="F19" s="17">
        <v>250</v>
      </c>
      <c r="G19" s="44">
        <v>0</v>
      </c>
      <c r="H19" s="17">
        <v>124</v>
      </c>
      <c r="I19" s="82">
        <v>0</v>
      </c>
      <c r="M19" s="45">
        <v>1500</v>
      </c>
      <c r="O19" s="45">
        <v>250</v>
      </c>
      <c r="Q19" s="45">
        <v>124</v>
      </c>
    </row>
    <row r="20" spans="1:17" s="16" customFormat="1" ht="20.100000000000001" customHeight="1">
      <c r="A20" s="62" t="s">
        <v>227</v>
      </c>
      <c r="B20" s="38" t="s">
        <v>224</v>
      </c>
      <c r="C20" s="44">
        <v>0</v>
      </c>
      <c r="D20" s="17">
        <v>1500</v>
      </c>
      <c r="E20" s="44">
        <v>0</v>
      </c>
      <c r="F20" s="17">
        <v>250</v>
      </c>
      <c r="G20" s="44">
        <v>0</v>
      </c>
      <c r="H20" s="17">
        <v>124</v>
      </c>
      <c r="I20" s="82">
        <v>0</v>
      </c>
      <c r="M20" s="45">
        <v>1500</v>
      </c>
      <c r="O20" s="45">
        <v>250</v>
      </c>
      <c r="Q20" s="45">
        <v>124</v>
      </c>
    </row>
    <row r="21" spans="1:17" ht="20.100000000000001" customHeight="1" thickBot="1">
      <c r="A21" s="321" t="s">
        <v>113</v>
      </c>
      <c r="B21" s="322"/>
      <c r="C21" s="322"/>
      <c r="D21" s="322"/>
      <c r="E21" s="322"/>
      <c r="F21" s="322"/>
      <c r="G21" s="322"/>
      <c r="H21" s="323"/>
      <c r="I21" s="118">
        <v>0</v>
      </c>
      <c r="L21" s="314"/>
      <c r="M21" s="314"/>
    </row>
    <row r="22" spans="1:17" ht="20.100000000000001" customHeight="1">
      <c r="A22" s="7"/>
      <c r="B22" s="7"/>
      <c r="C22" s="10"/>
      <c r="D22" s="10"/>
      <c r="E22" s="10"/>
      <c r="F22" s="10"/>
      <c r="G22" s="10"/>
      <c r="H22" s="10"/>
      <c r="I22" s="11"/>
      <c r="L22" s="4"/>
    </row>
    <row r="23" spans="1:17" ht="20.100000000000001" customHeight="1">
      <c r="A23" s="7"/>
      <c r="B23" s="7"/>
      <c r="C23" s="10"/>
      <c r="D23" s="10"/>
      <c r="E23" s="10"/>
      <c r="F23" s="10"/>
      <c r="G23" s="10"/>
      <c r="H23" s="10"/>
      <c r="I23" s="11"/>
      <c r="L23" s="4"/>
    </row>
    <row r="24" spans="1:17" ht="20.100000000000001" customHeight="1">
      <c r="A24" s="7"/>
      <c r="B24" s="7"/>
      <c r="C24" s="10"/>
      <c r="D24" s="10"/>
      <c r="E24" s="10"/>
      <c r="F24" s="10"/>
      <c r="G24" s="10"/>
      <c r="H24" s="10"/>
      <c r="I24" s="11"/>
      <c r="L24" s="4"/>
    </row>
    <row r="25" spans="1:17" ht="20.100000000000001" customHeight="1">
      <c r="A25" s="7"/>
      <c r="B25" s="7"/>
      <c r="C25" s="8"/>
      <c r="D25" s="8"/>
      <c r="E25" s="8"/>
      <c r="F25" s="8"/>
      <c r="G25" s="8"/>
      <c r="H25" s="8"/>
      <c r="I25" s="7"/>
    </row>
    <row r="26" spans="1:17" ht="20.100000000000001" customHeight="1">
      <c r="A26" s="7"/>
      <c r="B26" s="7"/>
      <c r="C26" s="8"/>
      <c r="D26" s="8"/>
      <c r="E26" s="8"/>
      <c r="F26" s="8"/>
      <c r="G26" s="8"/>
      <c r="H26" s="8"/>
      <c r="I26" s="7"/>
    </row>
  </sheetData>
  <mergeCells count="14">
    <mergeCell ref="A2:I2"/>
    <mergeCell ref="I3:I5"/>
    <mergeCell ref="A3:H3"/>
    <mergeCell ref="A4:H4"/>
    <mergeCell ref="A5:H5"/>
    <mergeCell ref="L21:M21"/>
    <mergeCell ref="I6:I7"/>
    <mergeCell ref="B6:B8"/>
    <mergeCell ref="A14:A15"/>
    <mergeCell ref="C6:D6"/>
    <mergeCell ref="A21:H21"/>
    <mergeCell ref="E6:F6"/>
    <mergeCell ref="G6:H6"/>
    <mergeCell ref="A6:A8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6"/>
  <sheetViews>
    <sheetView showGridLines="0" view="pageBreakPreview" zoomScaleSheetLayoutView="100" workbookViewId="0">
      <selection activeCell="F15" sqref="F15"/>
    </sheetView>
  </sheetViews>
  <sheetFormatPr defaultRowHeight="15" customHeight="1"/>
  <cols>
    <col min="1" max="1" width="36" style="1" customWidth="1"/>
    <col min="2" max="2" width="14.85546875" style="1" customWidth="1"/>
    <col min="3" max="3" width="10.5703125" style="1" customWidth="1"/>
    <col min="4" max="4" width="9.7109375" style="1" customWidth="1"/>
    <col min="5" max="5" width="15.85546875" style="1" customWidth="1"/>
    <col min="6" max="6" width="14.140625" style="1" customWidth="1"/>
    <col min="7" max="7" width="0.140625" style="1" hidden="1" customWidth="1"/>
    <col min="8" max="16384" width="9.140625" style="1"/>
  </cols>
  <sheetData>
    <row r="1" spans="1:12" s="6" customFormat="1" ht="21.75" customHeight="1">
      <c r="A1" s="304" t="s">
        <v>288</v>
      </c>
      <c r="B1" s="304"/>
      <c r="C1" s="304"/>
      <c r="D1" s="304"/>
      <c r="E1" s="304"/>
      <c r="F1" s="304"/>
      <c r="G1" s="187"/>
      <c r="H1" s="188"/>
      <c r="I1" s="188"/>
    </row>
    <row r="2" spans="1:12" s="6" customFormat="1" ht="34.5" customHeight="1">
      <c r="A2" s="339" t="s">
        <v>114</v>
      </c>
      <c r="B2" s="340"/>
      <c r="C2" s="340"/>
      <c r="D2" s="340"/>
      <c r="E2" s="340"/>
      <c r="F2" s="341" t="s">
        <v>317</v>
      </c>
    </row>
    <row r="3" spans="1:12" s="6" customFormat="1" ht="20.100000000000001" customHeight="1" thickBot="1">
      <c r="A3" s="336" t="s">
        <v>223</v>
      </c>
      <c r="B3" s="337"/>
      <c r="C3" s="338"/>
      <c r="D3" s="338"/>
      <c r="E3" s="343"/>
      <c r="F3" s="342"/>
    </row>
    <row r="4" spans="1:12" s="14" customFormat="1" ht="20.100000000000001" customHeight="1" thickBot="1">
      <c r="A4" s="325" t="s">
        <v>96</v>
      </c>
      <c r="B4" s="265" t="s">
        <v>115</v>
      </c>
      <c r="C4" s="40" t="s">
        <v>118</v>
      </c>
      <c r="D4" s="40" t="s">
        <v>119</v>
      </c>
      <c r="E4" s="40" t="s">
        <v>120</v>
      </c>
      <c r="F4" s="18" t="s">
        <v>51</v>
      </c>
    </row>
    <row r="5" spans="1:12" s="14" customFormat="1" ht="12" customHeight="1">
      <c r="A5" s="326"/>
      <c r="B5" s="316"/>
      <c r="C5" s="39" t="s">
        <v>53</v>
      </c>
      <c r="D5" s="39" t="s">
        <v>54</v>
      </c>
      <c r="E5" s="39" t="s">
        <v>55</v>
      </c>
      <c r="F5" s="42" t="s">
        <v>121</v>
      </c>
    </row>
    <row r="6" spans="1:12" ht="20.100000000000001" customHeight="1">
      <c r="A6" s="159" t="s">
        <v>296</v>
      </c>
      <c r="B6" s="38" t="s">
        <v>117</v>
      </c>
      <c r="C6" s="41">
        <v>4</v>
      </c>
      <c r="D6" s="17">
        <v>24</v>
      </c>
      <c r="E6" s="17">
        <v>2726.15</v>
      </c>
      <c r="F6" s="82">
        <f>C6*D6*E6</f>
        <v>261710.40000000002</v>
      </c>
      <c r="J6" s="17">
        <v>3198.44</v>
      </c>
      <c r="L6" s="1">
        <v>62</v>
      </c>
    </row>
    <row r="7" spans="1:12" ht="20.100000000000001" customHeight="1">
      <c r="A7" s="159" t="s">
        <v>242</v>
      </c>
      <c r="B7" s="38" t="s">
        <v>248</v>
      </c>
      <c r="C7" s="41">
        <v>1</v>
      </c>
      <c r="D7" s="17">
        <v>18</v>
      </c>
      <c r="E7" s="17">
        <v>4075.59</v>
      </c>
      <c r="F7" s="82">
        <f t="shared" ref="F7:F10" si="0">C7*D7*E7</f>
        <v>73360.62</v>
      </c>
      <c r="J7" s="17">
        <v>4056.56</v>
      </c>
    </row>
    <row r="8" spans="1:12" ht="20.100000000000001" customHeight="1">
      <c r="A8" s="155" t="s">
        <v>229</v>
      </c>
      <c r="B8" s="38" t="s">
        <v>117</v>
      </c>
      <c r="C8" s="41">
        <v>1</v>
      </c>
      <c r="D8" s="17">
        <v>4</v>
      </c>
      <c r="E8" s="17">
        <v>2726.15</v>
      </c>
      <c r="F8" s="82">
        <f t="shared" si="0"/>
        <v>10904.6</v>
      </c>
      <c r="J8" s="17">
        <v>8875.93</v>
      </c>
    </row>
    <row r="9" spans="1:12" ht="20.100000000000001" customHeight="1">
      <c r="A9" s="155" t="s">
        <v>235</v>
      </c>
      <c r="B9" s="38" t="s">
        <v>117</v>
      </c>
      <c r="C9" s="41">
        <v>1</v>
      </c>
      <c r="D9" s="17">
        <v>8</v>
      </c>
      <c r="E9" s="17">
        <v>2726.15</v>
      </c>
      <c r="F9" s="82">
        <f t="shared" si="0"/>
        <v>21809.200000000001</v>
      </c>
      <c r="J9" s="17">
        <v>4056.56</v>
      </c>
    </row>
    <row r="10" spans="1:12" ht="25.5" customHeight="1">
      <c r="A10" s="155" t="s">
        <v>295</v>
      </c>
      <c r="B10" s="38" t="s">
        <v>117</v>
      </c>
      <c r="C10" s="41">
        <v>1</v>
      </c>
      <c r="D10" s="17">
        <v>8</v>
      </c>
      <c r="E10" s="17">
        <v>2726.15</v>
      </c>
      <c r="F10" s="82">
        <f t="shared" si="0"/>
        <v>21809.200000000001</v>
      </c>
      <c r="J10" s="17">
        <v>3198.44</v>
      </c>
    </row>
    <row r="11" spans="1:12" ht="20.100000000000001" customHeight="1" thickBot="1">
      <c r="A11" s="344" t="s">
        <v>113</v>
      </c>
      <c r="B11" s="322"/>
      <c r="C11" s="322"/>
      <c r="D11" s="322"/>
      <c r="E11" s="323"/>
      <c r="F11" s="118">
        <f>F6+F7+F8+F9+F10</f>
        <v>389594.02</v>
      </c>
      <c r="I11" s="4"/>
    </row>
    <row r="12" spans="1:12" ht="20.100000000000001" customHeight="1">
      <c r="A12" s="7"/>
      <c r="B12" s="7"/>
      <c r="C12" s="10"/>
      <c r="D12" s="10"/>
      <c r="E12" s="10"/>
      <c r="F12" s="11"/>
      <c r="I12" s="4"/>
    </row>
    <row r="13" spans="1:12" ht="20.100000000000001" customHeight="1">
      <c r="A13" s="7"/>
      <c r="B13" s="7"/>
      <c r="C13" s="10"/>
      <c r="D13" s="10"/>
      <c r="E13" s="10"/>
      <c r="F13" s="11"/>
      <c r="I13" s="4"/>
    </row>
    <row r="14" spans="1:12" ht="20.100000000000001" customHeight="1">
      <c r="A14" s="7"/>
      <c r="B14" s="7"/>
      <c r="C14" s="10"/>
      <c r="D14" s="10"/>
      <c r="E14" s="10"/>
      <c r="F14" s="11"/>
      <c r="I14" s="4"/>
    </row>
    <row r="15" spans="1:12" ht="20.100000000000001" customHeight="1">
      <c r="A15" s="7"/>
      <c r="B15" s="7"/>
      <c r="C15" s="8"/>
      <c r="D15" s="8"/>
      <c r="E15" s="8"/>
      <c r="F15" s="7"/>
    </row>
    <row r="16" spans="1:12" ht="20.100000000000001" customHeight="1">
      <c r="A16" s="7"/>
      <c r="B16" s="7"/>
      <c r="C16" s="8"/>
      <c r="D16" s="8"/>
      <c r="E16" s="8"/>
      <c r="F16" s="7"/>
    </row>
  </sheetData>
  <mergeCells count="7">
    <mergeCell ref="A1:F1"/>
    <mergeCell ref="A2:E2"/>
    <mergeCell ref="F2:F3"/>
    <mergeCell ref="A3:E3"/>
    <mergeCell ref="A11:E11"/>
    <mergeCell ref="A4:A5"/>
    <mergeCell ref="B4:B5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3"/>
  <sheetViews>
    <sheetView showGridLines="0" view="pageBreakPreview" zoomScaleSheetLayoutView="100" workbookViewId="0">
      <selection activeCell="I11" sqref="I11"/>
    </sheetView>
  </sheetViews>
  <sheetFormatPr defaultRowHeight="15" customHeight="1"/>
  <cols>
    <col min="1" max="1" width="30.140625" style="1" customWidth="1"/>
    <col min="2" max="2" width="28.140625" style="1" customWidth="1"/>
    <col min="3" max="3" width="10.5703125" style="1" customWidth="1"/>
    <col min="4" max="4" width="9.7109375" style="1" customWidth="1"/>
    <col min="5" max="5" width="15.85546875" style="1" customWidth="1"/>
    <col min="6" max="6" width="14.140625" style="1" customWidth="1"/>
    <col min="7" max="7" width="0.140625" style="1" hidden="1" customWidth="1"/>
    <col min="8" max="16384" width="9.140625" style="1"/>
  </cols>
  <sheetData>
    <row r="1" spans="1:10" s="6" customFormat="1" ht="27.75" customHeight="1">
      <c r="A1" s="304" t="s">
        <v>288</v>
      </c>
      <c r="B1" s="304"/>
      <c r="C1" s="304"/>
      <c r="D1" s="304"/>
      <c r="E1" s="304"/>
      <c r="F1" s="304"/>
      <c r="G1" s="187"/>
      <c r="H1" s="188"/>
      <c r="I1" s="188"/>
    </row>
    <row r="2" spans="1:10" s="6" customFormat="1" ht="29.25" customHeight="1">
      <c r="A2" s="339" t="s">
        <v>122</v>
      </c>
      <c r="B2" s="340"/>
      <c r="C2" s="340"/>
      <c r="D2" s="340"/>
      <c r="E2" s="340"/>
      <c r="F2" s="345" t="s">
        <v>317</v>
      </c>
    </row>
    <row r="3" spans="1:10" s="6" customFormat="1" ht="20.100000000000001" customHeight="1">
      <c r="A3" s="336" t="s">
        <v>223</v>
      </c>
      <c r="B3" s="337"/>
      <c r="C3" s="338"/>
      <c r="D3" s="338"/>
      <c r="E3" s="343"/>
      <c r="F3" s="346"/>
    </row>
    <row r="4" spans="1:10" s="14" customFormat="1" ht="20.100000000000001" customHeight="1" thickBot="1">
      <c r="A4" s="325" t="s">
        <v>96</v>
      </c>
      <c r="B4" s="265" t="s">
        <v>123</v>
      </c>
      <c r="C4" s="186" t="s">
        <v>118</v>
      </c>
      <c r="D4" s="186" t="s">
        <v>119</v>
      </c>
      <c r="E4" s="186" t="s">
        <v>120</v>
      </c>
      <c r="F4" s="18" t="s">
        <v>51</v>
      </c>
    </row>
    <row r="5" spans="1:10" s="14" customFormat="1" ht="12" customHeight="1">
      <c r="A5" s="326"/>
      <c r="B5" s="316"/>
      <c r="C5" s="39" t="s">
        <v>53</v>
      </c>
      <c r="D5" s="39" t="s">
        <v>54</v>
      </c>
      <c r="E5" s="39" t="s">
        <v>55</v>
      </c>
      <c r="F5" s="42" t="s">
        <v>121</v>
      </c>
    </row>
    <row r="6" spans="1:10" ht="20.100000000000001" customHeight="1">
      <c r="A6" s="47" t="s">
        <v>102</v>
      </c>
      <c r="B6" s="38" t="s">
        <v>297</v>
      </c>
      <c r="C6" s="41">
        <v>2</v>
      </c>
      <c r="D6" s="17">
        <v>18</v>
      </c>
      <c r="E6" s="17">
        <v>1506.37</v>
      </c>
      <c r="F6" s="82">
        <f>C6*D6*E6</f>
        <v>54229.319999999992</v>
      </c>
      <c r="J6" s="17">
        <v>1138.95</v>
      </c>
    </row>
    <row r="7" spans="1:10" ht="20.100000000000001" customHeight="1">
      <c r="A7" s="47" t="s">
        <v>103</v>
      </c>
      <c r="B7" s="38" t="s">
        <v>124</v>
      </c>
      <c r="C7" s="41">
        <v>4</v>
      </c>
      <c r="D7" s="17">
        <v>12</v>
      </c>
      <c r="E7" s="17">
        <v>2136.92</v>
      </c>
      <c r="F7" s="82">
        <f>C7*D7*E7</f>
        <v>102572.16</v>
      </c>
      <c r="J7" s="17">
        <v>1615.71</v>
      </c>
    </row>
    <row r="8" spans="1:10" ht="20.100000000000001" customHeight="1" thickBot="1">
      <c r="A8" s="321" t="s">
        <v>113</v>
      </c>
      <c r="B8" s="322"/>
      <c r="C8" s="322"/>
      <c r="D8" s="322"/>
      <c r="E8" s="323"/>
      <c r="F8" s="118">
        <f>F6+F7</f>
        <v>156801.47999999998</v>
      </c>
      <c r="I8" s="4"/>
    </row>
    <row r="9" spans="1:10" ht="20.100000000000001" customHeight="1">
      <c r="A9" s="7"/>
      <c r="B9" s="7"/>
      <c r="C9" s="10"/>
      <c r="D9" s="10"/>
      <c r="E9" s="10"/>
      <c r="F9" s="11"/>
      <c r="I9" s="4"/>
    </row>
    <row r="10" spans="1:10" ht="20.100000000000001" customHeight="1">
      <c r="A10" s="7"/>
      <c r="B10" s="7"/>
      <c r="C10" s="10"/>
      <c r="D10" s="10"/>
      <c r="E10" s="10"/>
      <c r="F10" s="11"/>
      <c r="I10" s="4"/>
    </row>
    <row r="11" spans="1:10" ht="20.100000000000001" customHeight="1">
      <c r="A11" s="7"/>
      <c r="B11" s="7"/>
      <c r="C11" s="10"/>
      <c r="D11" s="10"/>
      <c r="E11" s="10"/>
      <c r="F11" s="11"/>
      <c r="I11" s="4"/>
    </row>
    <row r="12" spans="1:10" ht="20.100000000000001" customHeight="1">
      <c r="A12" s="7"/>
      <c r="B12" s="7"/>
      <c r="C12" s="8"/>
      <c r="D12" s="8"/>
      <c r="E12" s="8"/>
      <c r="F12" s="7"/>
    </row>
    <row r="13" spans="1:10" ht="20.100000000000001" customHeight="1">
      <c r="A13" s="7"/>
      <c r="B13" s="7"/>
      <c r="C13" s="8"/>
      <c r="D13" s="8"/>
      <c r="E13" s="8"/>
      <c r="F13" s="7"/>
    </row>
  </sheetData>
  <mergeCells count="7">
    <mergeCell ref="A1:F1"/>
    <mergeCell ref="F2:F3"/>
    <mergeCell ref="A8:E8"/>
    <mergeCell ref="A4:A5"/>
    <mergeCell ref="B4:B5"/>
    <mergeCell ref="A3:E3"/>
    <mergeCell ref="A2:E2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showGridLines="0" view="pageBreakPreview" zoomScaleSheetLayoutView="100" workbookViewId="0">
      <selection activeCell="E2" sqref="E2:E3"/>
    </sheetView>
  </sheetViews>
  <sheetFormatPr defaultRowHeight="15" customHeight="1"/>
  <cols>
    <col min="1" max="1" width="41.140625" style="1" customWidth="1"/>
    <col min="2" max="2" width="28.140625" style="1" customWidth="1"/>
    <col min="3" max="3" width="10.5703125" style="1" customWidth="1"/>
    <col min="4" max="4" width="15.85546875" style="1" customWidth="1"/>
    <col min="5" max="5" width="14.140625" style="1" customWidth="1"/>
    <col min="6" max="6" width="0.140625" style="1" hidden="1" customWidth="1"/>
    <col min="7" max="16384" width="9.140625" style="1"/>
  </cols>
  <sheetData>
    <row r="1" spans="1:9" ht="24.75" customHeight="1">
      <c r="A1" s="304" t="s">
        <v>288</v>
      </c>
      <c r="B1" s="304"/>
      <c r="C1" s="304"/>
      <c r="D1" s="304"/>
      <c r="E1" s="304"/>
      <c r="F1" s="304"/>
    </row>
    <row r="2" spans="1:9" s="6" customFormat="1" ht="26.25" customHeight="1">
      <c r="A2" s="348" t="s">
        <v>125</v>
      </c>
      <c r="B2" s="348"/>
      <c r="C2" s="348"/>
      <c r="D2" s="348"/>
      <c r="E2" s="347" t="s">
        <v>317</v>
      </c>
    </row>
    <row r="3" spans="1:9" s="6" customFormat="1" ht="20.100000000000001" customHeight="1">
      <c r="A3" s="353" t="s">
        <v>223</v>
      </c>
      <c r="B3" s="353"/>
      <c r="C3" s="353"/>
      <c r="D3" s="353"/>
      <c r="E3" s="347"/>
    </row>
    <row r="4" spans="1:9" s="26" customFormat="1" ht="27" customHeight="1" thickBot="1">
      <c r="A4" s="349" t="s">
        <v>96</v>
      </c>
      <c r="B4" s="351" t="s">
        <v>126</v>
      </c>
      <c r="C4" s="186" t="s">
        <v>127</v>
      </c>
      <c r="D4" s="186" t="s">
        <v>0</v>
      </c>
      <c r="E4" s="64" t="s">
        <v>51</v>
      </c>
    </row>
    <row r="5" spans="1:9" s="26" customFormat="1" ht="12" customHeight="1">
      <c r="A5" s="350"/>
      <c r="B5" s="352"/>
      <c r="C5" s="39" t="s">
        <v>53</v>
      </c>
      <c r="D5" s="39" t="s">
        <v>54</v>
      </c>
      <c r="E5" s="65" t="s">
        <v>247</v>
      </c>
    </row>
    <row r="6" spans="1:9" ht="20.100000000000001" customHeight="1">
      <c r="A6" s="159" t="s">
        <v>237</v>
      </c>
      <c r="B6" s="38" t="s">
        <v>129</v>
      </c>
      <c r="C6" s="41">
        <v>4</v>
      </c>
      <c r="D6" s="17">
        <v>2200</v>
      </c>
      <c r="E6" s="82">
        <f>C6*D6</f>
        <v>8800</v>
      </c>
      <c r="I6" s="17">
        <v>2.0463300000000002</v>
      </c>
    </row>
    <row r="7" spans="1:9" ht="20.100000000000001" customHeight="1">
      <c r="A7" s="159" t="s">
        <v>240</v>
      </c>
      <c r="B7" s="38" t="s">
        <v>128</v>
      </c>
      <c r="C7" s="41">
        <v>2</v>
      </c>
      <c r="D7" s="17">
        <v>1650</v>
      </c>
      <c r="E7" s="82">
        <f t="shared" ref="E7:E14" si="0">C7*D7</f>
        <v>3300</v>
      </c>
      <c r="I7" s="17">
        <v>2.0463300000000002</v>
      </c>
    </row>
    <row r="8" spans="1:9" ht="20.100000000000001" customHeight="1">
      <c r="A8" s="159" t="s">
        <v>242</v>
      </c>
      <c r="B8" s="38" t="s">
        <v>129</v>
      </c>
      <c r="C8" s="41">
        <v>1</v>
      </c>
      <c r="D8" s="17">
        <v>2200</v>
      </c>
      <c r="E8" s="82">
        <f t="shared" si="0"/>
        <v>2200</v>
      </c>
      <c r="I8" s="17">
        <v>2.34</v>
      </c>
    </row>
    <row r="9" spans="1:9" ht="20.100000000000001" customHeight="1">
      <c r="A9" s="155" t="s">
        <v>229</v>
      </c>
      <c r="B9" s="38" t="s">
        <v>129</v>
      </c>
      <c r="C9" s="41">
        <v>1</v>
      </c>
      <c r="D9" s="17">
        <v>2200</v>
      </c>
      <c r="E9" s="82">
        <f t="shared" si="0"/>
        <v>2200</v>
      </c>
      <c r="I9" s="17">
        <v>2.34</v>
      </c>
    </row>
    <row r="10" spans="1:9" ht="20.100000000000001" customHeight="1">
      <c r="A10" s="155" t="s">
        <v>235</v>
      </c>
      <c r="B10" s="38" t="s">
        <v>128</v>
      </c>
      <c r="C10" s="41">
        <v>4</v>
      </c>
      <c r="D10" s="17">
        <v>1650</v>
      </c>
      <c r="E10" s="82">
        <f t="shared" si="0"/>
        <v>6600</v>
      </c>
      <c r="I10" s="17">
        <v>2.0499999999999998</v>
      </c>
    </row>
    <row r="11" spans="1:9" ht="20.100000000000001" customHeight="1">
      <c r="A11" s="155" t="s">
        <v>86</v>
      </c>
      <c r="B11" s="38" t="s">
        <v>129</v>
      </c>
      <c r="C11" s="41">
        <v>1</v>
      </c>
      <c r="D11" s="17">
        <v>1650</v>
      </c>
      <c r="E11" s="82">
        <f t="shared" si="0"/>
        <v>1650</v>
      </c>
      <c r="I11" s="17">
        <v>2.34</v>
      </c>
    </row>
    <row r="12" spans="1:9" ht="20.100000000000001" customHeight="1">
      <c r="A12" s="155" t="s">
        <v>246</v>
      </c>
      <c r="B12" s="38" t="s">
        <v>129</v>
      </c>
      <c r="C12" s="41">
        <v>3</v>
      </c>
      <c r="D12" s="17">
        <v>2200</v>
      </c>
      <c r="E12" s="82">
        <f t="shared" si="0"/>
        <v>6600</v>
      </c>
      <c r="I12" s="17">
        <v>2.34</v>
      </c>
    </row>
    <row r="13" spans="1:9" ht="20.100000000000001" customHeight="1">
      <c r="A13" s="227" t="s">
        <v>232</v>
      </c>
      <c r="B13" s="38" t="s">
        <v>129</v>
      </c>
      <c r="C13" s="41">
        <v>1</v>
      </c>
      <c r="D13" s="17">
        <v>1650</v>
      </c>
      <c r="E13" s="82">
        <f t="shared" si="0"/>
        <v>1650</v>
      </c>
      <c r="I13" s="17">
        <v>2.34</v>
      </c>
    </row>
    <row r="14" spans="1:9" ht="20.100000000000001" customHeight="1">
      <c r="A14" s="161" t="s">
        <v>91</v>
      </c>
      <c r="B14" s="38" t="s">
        <v>129</v>
      </c>
      <c r="C14" s="41">
        <v>4</v>
      </c>
      <c r="D14" s="17">
        <v>2200</v>
      </c>
      <c r="E14" s="82">
        <f t="shared" si="0"/>
        <v>8800</v>
      </c>
      <c r="I14" s="17">
        <v>2.34</v>
      </c>
    </row>
    <row r="15" spans="1:9" ht="20.100000000000001" customHeight="1" thickBot="1">
      <c r="A15" s="321" t="s">
        <v>6</v>
      </c>
      <c r="B15" s="322"/>
      <c r="C15" s="322"/>
      <c r="D15" s="322"/>
      <c r="E15" s="228">
        <f>E6+E7+E8+E9+E10+E11+E12+E13+E14</f>
        <v>41800</v>
      </c>
      <c r="H15" s="4"/>
    </row>
    <row r="16" spans="1:9" ht="20.100000000000001" customHeight="1">
      <c r="A16" s="7"/>
      <c r="B16" s="7"/>
      <c r="C16" s="10"/>
      <c r="D16" s="10"/>
      <c r="E16" s="11"/>
      <c r="H16" s="4"/>
    </row>
    <row r="17" spans="1:8" ht="20.100000000000001" customHeight="1">
      <c r="A17" s="7"/>
      <c r="B17" s="7"/>
      <c r="C17" s="10"/>
      <c r="D17" s="10"/>
      <c r="E17" s="11"/>
      <c r="H17" s="4"/>
    </row>
    <row r="18" spans="1:8" ht="20.100000000000001" customHeight="1">
      <c r="A18" s="7"/>
      <c r="B18" s="7"/>
      <c r="C18" s="10"/>
      <c r="D18" s="10"/>
      <c r="E18" s="11"/>
      <c r="H18" s="4"/>
    </row>
    <row r="19" spans="1:8" ht="20.100000000000001" customHeight="1">
      <c r="A19" s="7"/>
      <c r="B19" s="7"/>
      <c r="C19" s="8"/>
      <c r="D19" s="8"/>
      <c r="E19" s="7"/>
    </row>
    <row r="20" spans="1:8" ht="20.100000000000001" customHeight="1">
      <c r="A20" s="7"/>
      <c r="B20" s="7"/>
      <c r="C20" s="8"/>
      <c r="D20" s="8"/>
      <c r="E20" s="7"/>
    </row>
  </sheetData>
  <mergeCells count="7">
    <mergeCell ref="A1:F1"/>
    <mergeCell ref="E2:E3"/>
    <mergeCell ref="A2:D2"/>
    <mergeCell ref="A15:D15"/>
    <mergeCell ref="A4:A5"/>
    <mergeCell ref="B4:B5"/>
    <mergeCell ref="A3:D3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"/>
  <sheetViews>
    <sheetView showGridLines="0" view="pageBreakPreview" zoomScaleSheetLayoutView="100" workbookViewId="0">
      <selection activeCell="J14" sqref="J13:J14"/>
    </sheetView>
  </sheetViews>
  <sheetFormatPr defaultRowHeight="15" customHeight="1"/>
  <cols>
    <col min="1" max="1" width="30.5703125" style="1" customWidth="1"/>
    <col min="2" max="2" width="22.42578125" style="1" customWidth="1"/>
    <col min="3" max="3" width="10.5703125" style="1" customWidth="1"/>
    <col min="4" max="4" width="9.7109375" style="1" customWidth="1"/>
    <col min="5" max="5" width="15.85546875" style="1" customWidth="1"/>
    <col min="6" max="6" width="14.140625" style="1" customWidth="1"/>
    <col min="7" max="7" width="0.140625" style="1" hidden="1" customWidth="1"/>
    <col min="8" max="16384" width="9.140625" style="1"/>
  </cols>
  <sheetData>
    <row r="1" spans="1:10" ht="25.5" customHeight="1">
      <c r="A1" s="304" t="s">
        <v>288</v>
      </c>
      <c r="B1" s="304"/>
      <c r="C1" s="304"/>
      <c r="D1" s="304"/>
      <c r="E1" s="304"/>
      <c r="F1" s="304"/>
    </row>
    <row r="2" spans="1:10" s="6" customFormat="1" ht="24.75" customHeight="1">
      <c r="A2" s="348" t="s">
        <v>130</v>
      </c>
      <c r="B2" s="348"/>
      <c r="C2" s="348"/>
      <c r="D2" s="348"/>
      <c r="E2" s="348"/>
      <c r="F2" s="347" t="s">
        <v>317</v>
      </c>
    </row>
    <row r="3" spans="1:10" s="6" customFormat="1" ht="20.100000000000001" customHeight="1" thickBot="1">
      <c r="A3" s="354" t="s">
        <v>223</v>
      </c>
      <c r="B3" s="355"/>
      <c r="C3" s="356"/>
      <c r="D3" s="356"/>
      <c r="E3" s="356"/>
      <c r="F3" s="347"/>
    </row>
    <row r="4" spans="1:10" s="14" customFormat="1" ht="20.100000000000001" customHeight="1" thickBot="1">
      <c r="A4" s="325" t="s">
        <v>96</v>
      </c>
      <c r="B4" s="265" t="s">
        <v>47</v>
      </c>
      <c r="C4" s="40" t="s">
        <v>118</v>
      </c>
      <c r="D4" s="40" t="s">
        <v>119</v>
      </c>
      <c r="E4" s="40" t="s">
        <v>120</v>
      </c>
      <c r="F4" s="18" t="s">
        <v>51</v>
      </c>
    </row>
    <row r="5" spans="1:10" s="14" customFormat="1" ht="12" customHeight="1">
      <c r="A5" s="326"/>
      <c r="B5" s="316"/>
      <c r="C5" s="39" t="s">
        <v>53</v>
      </c>
      <c r="D5" s="39" t="s">
        <v>54</v>
      </c>
      <c r="E5" s="39" t="s">
        <v>55</v>
      </c>
      <c r="F5" s="42" t="s">
        <v>121</v>
      </c>
    </row>
    <row r="6" spans="1:10" ht="20.100000000000001" customHeight="1">
      <c r="A6" s="317" t="s">
        <v>234</v>
      </c>
      <c r="B6" s="38" t="s">
        <v>131</v>
      </c>
      <c r="C6" s="41">
        <v>1</v>
      </c>
      <c r="D6" s="17">
        <v>24</v>
      </c>
      <c r="E6" s="17">
        <v>1530.39</v>
      </c>
      <c r="F6" s="82">
        <f>E6*D6*C6</f>
        <v>36729.360000000001</v>
      </c>
      <c r="J6" s="17">
        <v>1324.16</v>
      </c>
    </row>
    <row r="7" spans="1:10" ht="20.100000000000001" customHeight="1">
      <c r="A7" s="318"/>
      <c r="B7" s="38" t="s">
        <v>132</v>
      </c>
      <c r="C7" s="41">
        <v>1</v>
      </c>
      <c r="D7" s="17">
        <v>24</v>
      </c>
      <c r="E7" s="17">
        <v>658.19</v>
      </c>
      <c r="F7" s="82">
        <f t="shared" ref="F7:F8" si="0">E7*D7*C7</f>
        <v>15796.560000000001</v>
      </c>
      <c r="J7" s="17">
        <v>569.5</v>
      </c>
    </row>
    <row r="8" spans="1:10" ht="20.100000000000001" customHeight="1">
      <c r="A8" s="63" t="s">
        <v>233</v>
      </c>
      <c r="B8" s="38" t="s">
        <v>133</v>
      </c>
      <c r="C8" s="41">
        <v>1</v>
      </c>
      <c r="D8" s="17">
        <v>18</v>
      </c>
      <c r="E8" s="17">
        <v>1535.84</v>
      </c>
      <c r="F8" s="82">
        <f t="shared" si="0"/>
        <v>27645.119999999999</v>
      </c>
      <c r="J8" s="17">
        <v>1848.97</v>
      </c>
    </row>
    <row r="9" spans="1:10" ht="20.100000000000001" customHeight="1" thickBot="1">
      <c r="A9" s="321" t="s">
        <v>113</v>
      </c>
      <c r="B9" s="322"/>
      <c r="C9" s="322"/>
      <c r="D9" s="322"/>
      <c r="E9" s="323"/>
      <c r="F9" s="118">
        <f>F6+F7+F8</f>
        <v>80171.039999999994</v>
      </c>
      <c r="I9" s="4"/>
    </row>
    <row r="10" spans="1:10" ht="20.100000000000001" customHeight="1">
      <c r="A10" s="7"/>
      <c r="B10" s="7"/>
      <c r="C10" s="10"/>
      <c r="D10" s="10"/>
      <c r="E10" s="10"/>
      <c r="F10" s="11"/>
      <c r="I10" s="4"/>
    </row>
    <row r="11" spans="1:10" ht="20.100000000000001" customHeight="1">
      <c r="A11" s="7"/>
      <c r="B11" s="7"/>
      <c r="C11" s="10"/>
      <c r="D11" s="10"/>
      <c r="E11" s="10"/>
      <c r="F11" s="11"/>
      <c r="I11" s="4"/>
    </row>
    <row r="12" spans="1:10" ht="20.100000000000001" customHeight="1">
      <c r="A12" s="7"/>
      <c r="B12" s="7"/>
      <c r="C12" s="10"/>
      <c r="D12" s="10"/>
      <c r="E12" s="10"/>
      <c r="F12" s="11"/>
      <c r="I12" s="4"/>
    </row>
    <row r="13" spans="1:10" ht="20.100000000000001" customHeight="1">
      <c r="A13" s="7"/>
      <c r="B13" s="7"/>
      <c r="C13" s="8"/>
      <c r="D13" s="8"/>
      <c r="E13" s="8"/>
      <c r="F13" s="7"/>
    </row>
    <row r="14" spans="1:10" ht="20.100000000000001" customHeight="1">
      <c r="A14" s="7"/>
      <c r="B14" s="7"/>
      <c r="C14" s="8"/>
      <c r="D14" s="8"/>
      <c r="E14" s="8"/>
      <c r="F14" s="7"/>
    </row>
  </sheetData>
  <mergeCells count="8">
    <mergeCell ref="A1:F1"/>
    <mergeCell ref="A9:E9"/>
    <mergeCell ref="A4:A5"/>
    <mergeCell ref="A6:A7"/>
    <mergeCell ref="B4:B5"/>
    <mergeCell ref="F2:F3"/>
    <mergeCell ref="A2:E2"/>
    <mergeCell ref="A3:E3"/>
  </mergeCells>
  <phoneticPr fontId="2" type="noConversion"/>
  <printOptions horizontalCentered="1"/>
  <pageMargins left="0.98425196850393704" right="0.59055118110236227" top="0.59055118110236227" bottom="0.59055118110236227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Quadro 12</vt:lpstr>
      <vt:lpstr>Quadro 13</vt:lpstr>
      <vt:lpstr>Cron.M.Pagamento</vt:lpstr>
      <vt:lpstr>Equipe Técnica</vt:lpstr>
      <vt:lpstr>Viagens</vt:lpstr>
      <vt:lpstr>Veículos</vt:lpstr>
      <vt:lpstr>Equipamentos</vt:lpstr>
      <vt:lpstr>Informática</vt:lpstr>
      <vt:lpstr>Instalações-Mobiliário</vt:lpstr>
      <vt:lpstr>Serviços Gráficos</vt:lpstr>
      <vt:lpstr>Leis Sociais</vt:lpstr>
      <vt:lpstr>Despesas Fiscais</vt:lpstr>
      <vt:lpstr>Custos Administrativos</vt:lpstr>
      <vt:lpstr>Remuneração da Empresa</vt:lpstr>
      <vt:lpstr>Plan1</vt:lpstr>
      <vt:lpstr>Cron.M.Pagamento!Area_de_impressao</vt:lpstr>
      <vt:lpstr>Equipamentos!Area_de_impressao</vt:lpstr>
      <vt:lpstr>'Equipe Técnica'!Area_de_impressao</vt:lpstr>
      <vt:lpstr>Informática!Area_de_impressao</vt:lpstr>
      <vt:lpstr>'Instalações-Mobiliário'!Area_de_impressao</vt:lpstr>
      <vt:lpstr>'Leis Sociais'!Area_de_impressao</vt:lpstr>
      <vt:lpstr>'Quadro 12'!Area_de_impressao</vt:lpstr>
      <vt:lpstr>'Quadro 13'!Area_de_impressao</vt:lpstr>
      <vt:lpstr>'Serviços Gráficos'!Area_de_impressao</vt:lpstr>
      <vt:lpstr>Veículos!Area_de_impressao</vt:lpstr>
      <vt:lpstr>Viagens!Area_de_impressao</vt:lpstr>
      <vt:lpstr>'Equipe Técnica'!Titulos_de_impressao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</dc:creator>
  <cp:lastModifiedBy>m679003</cp:lastModifiedBy>
  <cp:lastPrinted>2013-07-05T12:43:17Z</cp:lastPrinted>
  <dcterms:created xsi:type="dcterms:W3CDTF">2004-06-21T18:49:42Z</dcterms:created>
  <dcterms:modified xsi:type="dcterms:W3CDTF">2014-10-28T17:33:28Z</dcterms:modified>
</cp:coreProperties>
</file>