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000" windowHeight="6585" activeTab="1"/>
  </bookViews>
  <sheets>
    <sheet name="orçam. uv" sheetId="1" r:id="rId1"/>
    <sheet name="orçam. uv (2)" sheetId="2" r:id="rId2"/>
  </sheets>
  <externalReferences>
    <externalReference r:id="rId5"/>
  </externalReferences>
  <definedNames>
    <definedName name="\A">#REF!</definedName>
    <definedName name="_xlnm.Print_Area" localSheetId="0">'orçam. uv'!$B$1:$H$206</definedName>
    <definedName name="_xlnm.Print_Area" localSheetId="1">'orçam. uv (2)'!$A$1:$G$463</definedName>
    <definedName name="_xlnm.Print_Titles" localSheetId="0">'orçam. uv'!$1:$6</definedName>
    <definedName name="_xlnm.Print_Titles" localSheetId="1">'orçam. uv (2)'!$1:$7</definedName>
    <definedName name="total.geral" localSheetId="0">'orçam. uv'!$N$195</definedName>
    <definedName name="total.geral" localSheetId="1">'orçam. uv (2)'!#REF!</definedName>
    <definedName name="total.geral">#REF!</definedName>
  </definedNames>
  <calcPr fullCalcOnLoad="1"/>
</workbook>
</file>

<file path=xl/sharedStrings.xml><?xml version="1.0" encoding="utf-8"?>
<sst xmlns="http://schemas.openxmlformats.org/spreadsheetml/2006/main" count="1337" uniqueCount="878">
  <si>
    <t>Código</t>
  </si>
  <si>
    <t>Item</t>
  </si>
  <si>
    <t>Descrição dos Serviços</t>
  </si>
  <si>
    <t>Unid</t>
  </si>
  <si>
    <t>Quant</t>
  </si>
  <si>
    <t>TOTAL</t>
  </si>
  <si>
    <t>A-16679</t>
  </si>
  <si>
    <t>A-16696</t>
  </si>
  <si>
    <t>A-16697</t>
  </si>
  <si>
    <t>A-16698</t>
  </si>
  <si>
    <t>A-16691</t>
  </si>
  <si>
    <t>A-16706</t>
  </si>
  <si>
    <t>A-16707</t>
  </si>
  <si>
    <t>A-16800</t>
  </si>
  <si>
    <t>E-14128/9</t>
  </si>
  <si>
    <t>A-16693</t>
  </si>
  <si>
    <t>A-16711</t>
  </si>
  <si>
    <t>N-15317</t>
  </si>
  <si>
    <t>A-39762</t>
  </si>
  <si>
    <t>A-16798</t>
  </si>
  <si>
    <t>A-16921</t>
  </si>
  <si>
    <t>A-17310</t>
  </si>
  <si>
    <t>R-19282</t>
  </si>
  <si>
    <t>A-17307</t>
  </si>
  <si>
    <t>A-18570</t>
  </si>
  <si>
    <t>A-17316</t>
  </si>
  <si>
    <t>A-17119</t>
  </si>
  <si>
    <t>A-39795</t>
  </si>
  <si>
    <t>A-17121 / 39768</t>
  </si>
  <si>
    <t>MERCADO</t>
  </si>
  <si>
    <t>N-15303</t>
  </si>
  <si>
    <t>A-16790</t>
  </si>
  <si>
    <t>A-16802</t>
  </si>
  <si>
    <t>A-16934</t>
  </si>
  <si>
    <t>A-16835</t>
  </si>
  <si>
    <t>A-16837</t>
  </si>
  <si>
    <t>A-16884</t>
  </si>
  <si>
    <t>A-16881</t>
  </si>
  <si>
    <t>A-16994</t>
  </si>
  <si>
    <t>A-17203</t>
  </si>
  <si>
    <t>A-17209</t>
  </si>
  <si>
    <t>N-17226</t>
  </si>
  <si>
    <t>N-15756</t>
  </si>
  <si>
    <t>A-17387</t>
  </si>
  <si>
    <t>A-17537</t>
  </si>
  <si>
    <t>A-16570</t>
  </si>
  <si>
    <t>A-16572</t>
  </si>
  <si>
    <t>A-16574</t>
  </si>
  <si>
    <t>A-17535</t>
  </si>
  <si>
    <t>A-17490</t>
  </si>
  <si>
    <t>A-18075</t>
  </si>
  <si>
    <t>R-18698</t>
  </si>
  <si>
    <t>A-17099</t>
  </si>
  <si>
    <t>A-17096</t>
  </si>
  <si>
    <t>A-18488</t>
  </si>
  <si>
    <t>A-17179</t>
  </si>
  <si>
    <t>A-17186</t>
  </si>
  <si>
    <t>A-17193</t>
  </si>
  <si>
    <t>A-17212</t>
  </si>
  <si>
    <t>A-17214</t>
  </si>
  <si>
    <t>R-18675-2</t>
  </si>
  <si>
    <t>A-17330</t>
  </si>
  <si>
    <t>N-15848</t>
  </si>
  <si>
    <t>A-17263</t>
  </si>
  <si>
    <t>A-17264</t>
  </si>
  <si>
    <t>IR-25275</t>
  </si>
  <si>
    <t>A-17057</t>
  </si>
  <si>
    <t>A-17071</t>
  </si>
  <si>
    <t>A-26462</t>
  </si>
  <si>
    <t>A-17049</t>
  </si>
  <si>
    <t>4.1</t>
  </si>
  <si>
    <t>A-16682</t>
  </si>
  <si>
    <t>A-17199</t>
  </si>
  <si>
    <t>A-17491</t>
  </si>
  <si>
    <t>A-17349</t>
  </si>
  <si>
    <t>A-16411</t>
  </si>
  <si>
    <t>R-19282/2</t>
  </si>
  <si>
    <t>R-18700</t>
  </si>
  <si>
    <t>A-17410</t>
  </si>
  <si>
    <t>A-39766</t>
  </si>
  <si>
    <t>A-16913</t>
  </si>
  <si>
    <t>A-16840</t>
  </si>
  <si>
    <t>A-39764 + 39767</t>
  </si>
  <si>
    <t>A-18555</t>
  </si>
  <si>
    <t>A-17344</t>
  </si>
  <si>
    <t>S-0699</t>
  </si>
  <si>
    <t>1.1</t>
  </si>
  <si>
    <t>1.2</t>
  </si>
  <si>
    <t>CORREDOR PREFERENCIAL T-7</t>
  </si>
  <si>
    <t>10,4 km</t>
  </si>
  <si>
    <t>PAVIMENTAÇÃO</t>
  </si>
  <si>
    <t>Pavimento Fléxivel</t>
  </si>
  <si>
    <t>Regularização e Compactação de sub-leito</t>
  </si>
  <si>
    <t>Estabilização Granulométrica de solos sem misturas</t>
  </si>
  <si>
    <t>CALÇADAS</t>
  </si>
  <si>
    <t>2.2</t>
  </si>
  <si>
    <t>Rebaixamento de Calçadas</t>
  </si>
  <si>
    <t>Pavimentação/Revestimento</t>
  </si>
  <si>
    <t>Plantio de gramas em placas</t>
  </si>
  <si>
    <t>CICLOVIA</t>
  </si>
  <si>
    <t>Escavação e carga de material de 1ª categoria</t>
  </si>
  <si>
    <t>Regularização e compactação de sub-leito</t>
  </si>
  <si>
    <t>Estabilização granulométrica de solos sem mistura</t>
  </si>
  <si>
    <t>Pigmentação para concreto - superficial - Vermelho</t>
  </si>
  <si>
    <t>Galerias de Águas Pluviais</t>
  </si>
  <si>
    <t>Escavação Mecânica em rocha decomposta ou matacão</t>
  </si>
  <si>
    <t>Poço de Visita para diâmetro de 60 cm, parte fixa com 1 m de altura</t>
  </si>
  <si>
    <t>Acréscimo na altura para poço de visita diâmetro de 60 cm</t>
  </si>
  <si>
    <t>Poço de Visita para diâmetro de 120 cm, parte fixa com 1 m de altura</t>
  </si>
  <si>
    <t>Acréscimo na altura para poço de visita diâmetro de 120 cm</t>
  </si>
  <si>
    <t>Poço de Visita para diâmetro de 150, parte fixa com 1 m de altura</t>
  </si>
  <si>
    <t>Acréscimo na altura do PV para poço de visita de 150 cm</t>
  </si>
  <si>
    <t>Chaminé para Poço de Visita, inclusive anel e tampão com 1,0 m de altura</t>
  </si>
  <si>
    <t>Lastro de Brita</t>
  </si>
  <si>
    <t>ILUMINAÇÃO</t>
  </si>
  <si>
    <t>Caixa de passagem em concreto prémoldado, 50 x 50 x 50 cm c/ tampa</t>
  </si>
  <si>
    <t>Cabo de cobre, flexível, anti chama, dupla isolação, 0,61/ 1 KV, PVC 70°, 2,5 mm², preto (referencia: Pirelli, Ficap, Conduspar ou equivalente).</t>
  </si>
  <si>
    <t>Cabo de cobre, flexível, anti chama, dupla isolação, 0,61/ 1 KV, PVC 70°, 2,5 mm², azul claro (referencia: Pirelli, Ficap, Conduspar ou equivalente).</t>
  </si>
  <si>
    <t>Cabo de cobre, flexível, anti chama, dupla isolação, 0,61/ 1 KV, PVC 70°, 6,0 mm², preto (referencia: Pirelli, Ficap, Conduspar ou equivalente).</t>
  </si>
  <si>
    <t>Cabo de cobre, flexível, anti chama, dupla isolação, 0,61/ 1 KV, PVC 70°, 6,0 mm², azul claro (referencia: Pirelli, Ficap, Conduspar ou equivalente).</t>
  </si>
  <si>
    <t>Cabo de cobre, flexível, anti chama, dupla isolação, 0,61/ 1 KV, PVC 70°, 10,0 mm², preto (referencia: Pirelli, Ficap, Conduspar ou equivalente).</t>
  </si>
  <si>
    <t>Cabo de cobre, flexível, anti chama, dupla isolação, 0,61/ 1 KV, PVC 70°, 10,0 mm², azul claro (referencia: Pirelli, Ficap, Conduspar ou equivalente).</t>
  </si>
  <si>
    <t>Cabeçote alumínio fundido, diâmetro de 2" (Referência: Inca, Conimel, Forjasul, Wetzel, Romangnole ou Equivalente)</t>
  </si>
  <si>
    <t>Conector de cobre, parafuso fendido, para cabo 10,00 mm² (Referência: Wetzel, Conter, Incesa, Forjasul ou equivalente).</t>
  </si>
  <si>
    <t>Conector de cobre, parafuso fendido, para cabo 6,00 mm² (Referência: Wetzel, Conter, Incesa, Forjasul ou equivalente).</t>
  </si>
  <si>
    <t>Fita isolante plástica, 0,7 x 19 x 10.000mm, capacidade de aderência ao condutor a toda prova. (referência: Scotch, 3M, Tigre ou equivalente)</t>
  </si>
  <si>
    <t>Fita isolante auto-fusão, 0,7 x 19 x 10.000mmm (Referência: Scotch, 3M, Tigre ou equivalente).</t>
  </si>
  <si>
    <t>Eletroduto Flexível de Polietileno, corugado com diâmetro de 2", 3mm de espessura, com arame guia. (Referência:SGP, Vulcan, Cordeiro, JJ, Tigre ou Equivalente).</t>
  </si>
  <si>
    <t>Conector terminal reto para cabo de 6,00mm²</t>
  </si>
  <si>
    <t>Conector Paralelo Universal para cabo de 10 a 1/0 AWG (rede) e 6 a 50 mm² (derivação), fabrivado em liga de alumínio de alta resistência mecânica e corrosão, dotado de parafuso, porca e arruelas em aço zincado por imersão a quente. Conforme ABNT MB-25, com composto anti-óxido em toda região interna e embalado em saco plástico individual. Deverá vir gravado em relevo e legível o nome do fabricante e a indicação de bitola acima especificada.</t>
  </si>
  <si>
    <t>Relê fotoeletrônico para comando individual tipo NF, capacidade de 1800VA - 1000W-220V (dase-neutro) 60Hz, grau de proteção IP67 (invólucro), com vida útil de no mínimo 10.000 ciclos de operação e consumo máximo de 0,9W, para raios aberto 2,5 KV/KA, rífgidez dielétrica 5KV, faixa de temperatura 40°C a 70°C, com capacidade de comutação de 1800VA para lâmpadas de descarga, fator de potência menor que 1 (um) tipo fail-off: contatos de carga NA desenergizado e NF em operação, célula fotoelétrica de silício e encapsulada, tampa de proteção em policarbonato ou propileno estabilizada contra ação de raios ultr-violetas, resistente a intempéries (estanques a choques térmicos e mecânicos); excelente aderência da gaixeta: sapatas para acoplamento da base de latão com acabamento estanhado. Ligar com nível de iluminação 15 lux+- 25% e desligamento em máximo 10 lux +-25%, proteção contra surtos na rede de alimentação, pinos de latão estanhados, base de conexão/fixação conforme NBR5123 e NTC-50 CELG-D.</t>
  </si>
  <si>
    <t>Lâmpada vapor de sódio de alta pressão, tipo construtivo: bulbo com formato tubular cristalino, recoberto internamente por uma camada de pirofosfato de cálcio, dimensões mínimas: 200mm de comprimento, 46mm de diametro, tipo base E-40, tensão de funcionamento de 220V, pulso tensão na partida de 3000 a 4500V, potência declarada no bulbo: 150W, fluxo luminoso mínimo: 14000 lumens, temperatura de cor mínima 2000K, tempo de vida útil mínimo:24000 horas, posição de funcionamento universal. Deverá apresentar selo Procel Inmetro de desempenho impresso na sua embalaem e cópia de documento comprovando que a marca/referência do produto são cadastrados no Inmetro. (referência: Philips, Osram, GE, Silvania ou equivalente.)</t>
  </si>
  <si>
    <t>Arame em aço galvanizado, 14B WG</t>
  </si>
  <si>
    <t>Fita plástica de advertência, preta e amarela, película de PE não adesiva. Espessua de 0,03mm, largura de 50 mm e 200m de comprimento.</t>
  </si>
  <si>
    <t>Núcleo para duas luminárias de 150/250/400 W</t>
  </si>
  <si>
    <t>Núcleo para quatro luminárias de 150/250/400 W</t>
  </si>
  <si>
    <t>Braçadeira plástica</t>
  </si>
  <si>
    <t>m2</t>
  </si>
  <si>
    <t>kg</t>
  </si>
  <si>
    <t>m3</t>
  </si>
  <si>
    <t>m</t>
  </si>
  <si>
    <t>und</t>
  </si>
  <si>
    <t>tkm</t>
  </si>
  <si>
    <t>m3.km</t>
  </si>
  <si>
    <t>m²</t>
  </si>
  <si>
    <t>m³</t>
  </si>
  <si>
    <t>t</t>
  </si>
  <si>
    <t>Lâmpada vapor de sódio de alta pressão, tipo construtivo: bulbo com formato tubular cristalino, recoberto internamente por uma camada de pirofosfato de cálcio, dimensões mínimas: 200mm de comprimento, 46mm de diametro, tipo base E-40, tensão de funcionamento de 220V, pulso tensão na partida de 3000 a 4500V, potência declarada no bulbo: 250W, fluxo luminoso mínimo: 14000 lumens, temperatura de cor mínima 2000K, tempo de vida útil mínimo:24000 horas, posição de funcionamento universal. Deverá apresentar selo Procel Inmetro de desempenho impresso na sua embalaem e cópia de documento comprovando que a marca/referência do produto são cadastrados no Inmetro. (referência: Philips, Osram, GE, Silvania ou equivalente.)</t>
  </si>
  <si>
    <t>Luminária fechada para iluminação pública, corpo único, em alumínio injetado e alta pressão com espessura uniforme, para uma lâmpada a vapor sódio alta pressão de 150W, 220V, 60Hz. Alojamento e equipamentos auxiliares de fácil acesso e embutido internamente no corpo da luminária sendo que o chassi metálico deverá ser fixado na parte da luminária com encaixe do braço, contendo reator inerno com núcleo fechado, ignitor e capacitor refrator em policarbonato anti uv, dotado de fecho engate rápido em aço inox, grau de proteção de todo conjunto óptico IP66. Fornecida com base para relê fotoeletrônico. Refletor em liga de alumínio com 99,5% de pureza, anodizado, polido e selado, soquete de rosca E-40 com contatos em latão, antivibratório. Encaixe liso em alumínio injetado, fixação em braço ou poste metálico curvo de 60,3mm de diâmetro externo. Cabos condutores, com isolamento mde silicone ou PVC 200º anti-chama. Acabamento externo em pintura poliéster eletrostático na cor vermelha.</t>
  </si>
  <si>
    <t>Luminária fechada para iluminação pública, corpo único, em alumínio injetado e alta pressão com espessura uniforme, para uma lâmpada a vapor sódio alta pressão de 250W, 220V, 60Hz. Alojamento e equipamentos auxiliares de fácil acesso e embutido internamente no corpo da luminária sendo que o chassi metálico deverá ser fixado na parte da luminária com encaixe do braço, contendo reator inerno com núcleo fechado, ignitor e capacitor refrator em policarbonato anti uv, dotado de fecho engate rápido em aço inox, grau de proteção de todo conjunto óptico IP66. Fornecida com base para relê fotoeletrônico. Refletor em liga de alumínio com 99,5% de pureza, anodizado, polido e selado, soquete de rosca E-40 com contatos em latão, antivibratório. Encaixe liso em alumínio injetado, fixação em braço ou poste metálico curvo de 60,3mm de diâmetro externo. Cabos condutores, com isolamento mde silicone ou PVC 200º anti-chama. Acabamento externo em pintura poliéster eletrostático na cor vermelha.</t>
  </si>
  <si>
    <t>Braço de aço galvanizado, pesado diâmetro 48x3500 mm, c/sapata e dois furos, 18 mm</t>
  </si>
  <si>
    <t>Alça preformada, distribuição, cabo CA 35 mm²</t>
  </si>
  <si>
    <t>Laço preformado, distribuição, cabo CA 35 mm²</t>
  </si>
  <si>
    <t>Armação secundária de ferro galvanizado, 1 elemento</t>
  </si>
  <si>
    <t>Cabo de aço galvanizado, de 1/4"</t>
  </si>
  <si>
    <t>Conector cunha para cabo, 2 AWG</t>
  </si>
  <si>
    <t>Poste de concreto, DT,  9/300</t>
  </si>
  <si>
    <t>Poste de concreto, DT,  9/150</t>
  </si>
  <si>
    <t>Isolador de roldana, de porcelana, 76x76 mm</t>
  </si>
  <si>
    <t>Sub-Total</t>
  </si>
  <si>
    <t>1.1.1</t>
  </si>
  <si>
    <t>1.1.2</t>
  </si>
  <si>
    <t>1.1.3</t>
  </si>
  <si>
    <t>1.1.4</t>
  </si>
  <si>
    <t>1.1.5</t>
  </si>
  <si>
    <t>1.1.6</t>
  </si>
  <si>
    <t>1.1.7</t>
  </si>
  <si>
    <t>1.1.8</t>
  </si>
  <si>
    <t>1.1.9</t>
  </si>
  <si>
    <t>1.1.10</t>
  </si>
  <si>
    <t>1.1.11</t>
  </si>
  <si>
    <t>1.1.12</t>
  </si>
  <si>
    <t>1.1.13</t>
  </si>
  <si>
    <t>1.2.1</t>
  </si>
  <si>
    <t>1.2.2</t>
  </si>
  <si>
    <t>1.2.3</t>
  </si>
  <si>
    <t>1.2.4</t>
  </si>
  <si>
    <t>1.2.5</t>
  </si>
  <si>
    <t>1.2.6</t>
  </si>
  <si>
    <t>1.2.7</t>
  </si>
  <si>
    <t>1.2.8</t>
  </si>
  <si>
    <t>1.2.9</t>
  </si>
  <si>
    <t>1.2.10</t>
  </si>
  <si>
    <t>1.2.11</t>
  </si>
  <si>
    <t>1.2.12</t>
  </si>
  <si>
    <t>1.2.13</t>
  </si>
  <si>
    <t>1.2.14</t>
  </si>
  <si>
    <t>1.2.15</t>
  </si>
  <si>
    <t>2.1</t>
  </si>
  <si>
    <t>2.1.1</t>
  </si>
  <si>
    <t>2.2.1</t>
  </si>
  <si>
    <t>2.2.2</t>
  </si>
  <si>
    <t>2.2.3</t>
  </si>
  <si>
    <t>2.2.4</t>
  </si>
  <si>
    <t>2.2.6</t>
  </si>
  <si>
    <t>2.2.9</t>
  </si>
  <si>
    <t>3.1</t>
  </si>
  <si>
    <t>3.2</t>
  </si>
  <si>
    <t>3.3</t>
  </si>
  <si>
    <t>3.4</t>
  </si>
  <si>
    <t>3.5</t>
  </si>
  <si>
    <t>3.6</t>
  </si>
  <si>
    <t>3.7</t>
  </si>
  <si>
    <t>3.8</t>
  </si>
  <si>
    <t>3.9</t>
  </si>
  <si>
    <t>3.10</t>
  </si>
  <si>
    <t>3.11</t>
  </si>
  <si>
    <t>3.12</t>
  </si>
  <si>
    <t>3.13</t>
  </si>
  <si>
    <t>3.14</t>
  </si>
  <si>
    <t>3.15</t>
  </si>
  <si>
    <t>3.16</t>
  </si>
  <si>
    <t>3.17</t>
  </si>
  <si>
    <t>3.18</t>
  </si>
  <si>
    <t>3.19</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</si>
  <si>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</si>
  <si>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</si>
  <si>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</si>
  <si>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</si>
  <si>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</si>
  <si>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</si>
  <si>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</si>
  <si>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</si>
  <si>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</si>
  <si>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</si>
  <si>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</si>
  <si>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</si>
  <si>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</si>
  <si>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</si>
  <si>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</si>
  <si>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</si>
  <si>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</si>
  <si>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</si>
  <si>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</si>
  <si>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</si>
  <si>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</si>
  <si>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</si>
  <si>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</si>
  <si>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</si>
  <si>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</si>
  <si>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</si>
  <si>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</si>
  <si>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</si>
  <si>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</si>
  <si>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</si>
  <si>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</si>
  <si>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5.1</t>
  </si>
  <si>
    <t>5.2</t>
  </si>
  <si>
    <t>5.3</t>
  </si>
  <si>
    <t>5.4</t>
  </si>
  <si>
    <t>5.5</t>
  </si>
  <si>
    <t>5.6</t>
  </si>
  <si>
    <t>5.7</t>
  </si>
  <si>
    <t>5.8</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</si>
  <si>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</si>
  <si>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</si>
  <si>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</si>
  <si>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</si>
  <si>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</si>
  <si>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</si>
  <si>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</si>
  <si>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</si>
  <si>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</si>
  <si>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</si>
  <si>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</si>
  <si>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</si>
  <si>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</si>
  <si>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</si>
  <si>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</si>
  <si>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</si>
  <si>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</si>
  <si>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</si>
  <si>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</si>
  <si>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</si>
  <si>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</si>
  <si>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</si>
  <si>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</si>
  <si>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</si>
  <si>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</si>
  <si>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</si>
  <si>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</si>
  <si>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</si>
  <si>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</si>
  <si>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</si>
  <si>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</si>
  <si>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</si>
  <si>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Poste reto para fixação através de engastamento ao solo, sendo a coluna fabricada em seguimento único em tubo de aço carbono de seção circular possuindo braço com rebatedor para refletir a luz de um projetor a ser fixado na coluna do poste. Comprimento total de 6,0m, acabamento revestido com zinco por imersão a quente conforme NBR 6323/90, pintado com tinta a pó em resina poliéster aplicada pelo processo eletrostático curada em estufa, na cor prata. Rebatedor pintado na cor branco fosco, configuração dois rebatedores a 180°, provido de dois projetores com uma lâmpada de descarga de alta pressão de 150W a vapor metálico para cada rebatedor, com alojamento contendo reator, capacitor e ignitor compatíveis com a lâmpada, conforme croqui em anexo.</t>
  </si>
  <si>
    <t>Preço Unitário sem BDI</t>
  </si>
  <si>
    <t>Aço CA 25 1 A36 1020 Laminado Mecânico Redondo 1" x 6,00 m</t>
  </si>
  <si>
    <t>Lona Plástica Preta L=8m</t>
  </si>
  <si>
    <t>Treliça AÇO CA 60 TG8L h= 8cm - Barra com 6,00 m</t>
  </si>
  <si>
    <t>Graxa Lubrificante</t>
  </si>
  <si>
    <t>Arame Recozido 16</t>
  </si>
  <si>
    <t>Regularização e Compactação Manual de terreno com soquete</t>
  </si>
  <si>
    <t>Tubo PVC Série Normal Esgoto 100 mm  - Esgotamento águas pluviais</t>
  </si>
  <si>
    <t>Pintura de Ligação com emulsão RR1C</t>
  </si>
  <si>
    <t>Demolição de Pavimento Asfáltico Exclusive Transporte</t>
  </si>
  <si>
    <t>Regularização e Compactação de sub-leito 20 cm</t>
  </si>
  <si>
    <t>Imprimação de Base para Pavimentação</t>
  </si>
  <si>
    <t>CBUQ - Concreto Betuminoso Usinado a Quente</t>
  </si>
  <si>
    <t>Fresagem Descontínua a frio, de 5 cm</t>
  </si>
  <si>
    <t>Demolição de concreto simples - meio fio</t>
  </si>
  <si>
    <t>Demolição de piso de alta resistência- concreto calçadas</t>
  </si>
  <si>
    <t>Carga manual de entulhos em caminhão basculante</t>
  </si>
  <si>
    <t>Meio Fio em concreto Premoldado 12 x 15 x 30 x 100</t>
  </si>
  <si>
    <t>Limpeza mecânizada de terreno com remoção de camada vegetal</t>
  </si>
  <si>
    <t>Regularização e compactação Manual de terreno com soquete</t>
  </si>
  <si>
    <t>Carga Manual de terra em caminhão basculante</t>
  </si>
  <si>
    <t>m³xkm</t>
  </si>
  <si>
    <t>Escavação Manual de valas até 1,5 m</t>
  </si>
  <si>
    <t>Concreto Usinado Bombeado fck 30 Mpa inclusive lançamento e adens</t>
  </si>
  <si>
    <t>Escavação Manual de Valas de 1,5 até 3,0 m</t>
  </si>
  <si>
    <t>Escavação Manual de valas de 3,0 até 4,50m</t>
  </si>
  <si>
    <t>Escavação Mecânica em Qualquer tipo de solo</t>
  </si>
  <si>
    <t>Escavação Mecânica em Material de 2ª categoria - 2,0 a 4,0 m</t>
  </si>
  <si>
    <t>Escavação Mecânica em Solo com água de 1,5 - 4,0m</t>
  </si>
  <si>
    <t>Concreto fck=20 Mpa (Esp=0,08 m) inclusive lançamento e adensamento.</t>
  </si>
  <si>
    <t>Reaterro e compactação Mecânica de valas, empregando compactador</t>
  </si>
  <si>
    <t>Tubo de Concreto diâmetro 400mm</t>
  </si>
  <si>
    <t>Assentamento de Tubo de Concreto 400mm</t>
  </si>
  <si>
    <t>Tubo de Concreto diâmetro 600mm</t>
  </si>
  <si>
    <t>Assentamento de Tubo de Concreto 600mm</t>
  </si>
  <si>
    <t>Tubo de Concreto diâmetro 120 cm</t>
  </si>
  <si>
    <t>Assentamento de tubo de concreto 120 cm</t>
  </si>
  <si>
    <t>Assentamento de tubos de concreto diâmetro de 150 cm</t>
  </si>
  <si>
    <t>Tubo  de concreto diâmetro de 150 cm</t>
  </si>
  <si>
    <t>4.1.33</t>
  </si>
  <si>
    <t>4.1.34</t>
  </si>
  <si>
    <t>4.1.35</t>
  </si>
  <si>
    <t>4.1.36</t>
  </si>
  <si>
    <t>4.1.37</t>
  </si>
  <si>
    <t>Gabião 2,0 x 1,0 x 0,5 m = 1 m³</t>
  </si>
  <si>
    <t>Embasamento Granular - Rachão</t>
  </si>
  <si>
    <t>Escoramento Descontinuo em valas</t>
  </si>
  <si>
    <t>Demolição de pavimento asfáltico  (GAP) - exclusive transporte</t>
  </si>
  <si>
    <t>Execução de Dreno de tubo de concreto poroso diâmetro de 20 cm (GAP - 50 x 50)</t>
  </si>
  <si>
    <t>Tubo aço carbono galvanizado, por imersão a quente, internamente e externamente, pesado, diâmetro de  2", barra de 6,0m com 12 luvas e 12 curvas 90° (Referência: Zetone, Forjasul, Wetzel ou Equivalente)</t>
  </si>
  <si>
    <t>Comando para iluminação pública, 2 x 30A - 380 V - 60Hz, contendo relê fotoelétrico, 1800VA - 1000W - 5A, NA, 2 disjuntores unipolares termomagnético 30A e contator tripolar 50A - 380V, bobina 220V, com contatos de carga NF. Com duas hastes para acionamento externo aos disjuntores, independentes. (referência: Exatron, Tecnowatt, Iluminatic ou equivalente</t>
  </si>
  <si>
    <t>Rampa de Acesso para PNE</t>
  </si>
  <si>
    <t>Pavimento Rígido (42,4 x 3,25m =137,8 m²) x 46 unidades</t>
  </si>
  <si>
    <t>1.2.16</t>
  </si>
  <si>
    <t>Junta Serrada</t>
  </si>
  <si>
    <t>1.2.17</t>
  </si>
  <si>
    <t>Forma Chapa Compensada Resinada 12mm (incluso desforma)</t>
  </si>
  <si>
    <t>1.1.14</t>
  </si>
  <si>
    <t>1.1.15</t>
  </si>
  <si>
    <t>m³km</t>
  </si>
  <si>
    <t>Microrevestimento</t>
  </si>
  <si>
    <t>1.3</t>
  </si>
  <si>
    <t>1.3.1</t>
  </si>
  <si>
    <t>Microrevestimento a frio 0,8cm com compactação</t>
  </si>
  <si>
    <t>DRENAGEM - GALERIA DE ÁGUAS PLUVIAIS</t>
  </si>
  <si>
    <t>4.1.38</t>
  </si>
  <si>
    <t>Carga de material de galerias</t>
  </si>
  <si>
    <t>4.1.39</t>
  </si>
  <si>
    <t>4.1.40</t>
  </si>
  <si>
    <t>Espalhamento de material em bota fora com utilização de trator est 165 hp</t>
  </si>
  <si>
    <t>4.1.41</t>
  </si>
  <si>
    <t>Tubo de concreto diâmetro 80 cm</t>
  </si>
  <si>
    <t>4.1.42</t>
  </si>
  <si>
    <t>Assentamento de Tubo de concreto diâmetro 80 cm</t>
  </si>
  <si>
    <t>4.1.43</t>
  </si>
  <si>
    <t>Tubo de concreto diâmetro 100 cm</t>
  </si>
  <si>
    <t>4.1.44</t>
  </si>
  <si>
    <t>Assentamento de Tubo de concreto diâmetro 100 cm</t>
  </si>
  <si>
    <t>4.1.45</t>
  </si>
  <si>
    <t>4.1.46</t>
  </si>
  <si>
    <t>4.1.47</t>
  </si>
  <si>
    <t>4.1.48</t>
  </si>
  <si>
    <t>Boca-de-lobo simples - ATP</t>
  </si>
  <si>
    <t>Boca-de-lobo dupla ATP</t>
  </si>
  <si>
    <t>Boca-de-lobo tripla ATP</t>
  </si>
  <si>
    <t>4.1.49</t>
  </si>
  <si>
    <t>4.1.50</t>
  </si>
  <si>
    <t>Poço de Visita para diâmetro de 100 cm, parte fixa com 1 m de altura</t>
  </si>
  <si>
    <t>Acréscimo na altura para poço de visita diâmetro de 100 cm</t>
  </si>
  <si>
    <t>Lastro de Pedra Marroada (GAP)</t>
  </si>
  <si>
    <t xml:space="preserve">Poste em aço galvanizado com 7,0m de altura - </t>
  </si>
  <si>
    <t>Placa de concreto, estai subsolo  1000x200x100mm com furo de 18 mm</t>
  </si>
  <si>
    <t>INFRAESTRUTURA PARA A REDE DE LÓGICA (TI)</t>
  </si>
  <si>
    <t>6.1</t>
  </si>
  <si>
    <t>Travessia em Concreto Tubular (15m x 44 unidades)</t>
  </si>
  <si>
    <t>6.1.1</t>
  </si>
  <si>
    <t>6.1.2</t>
  </si>
  <si>
    <t>6.1.3</t>
  </si>
  <si>
    <t>6.1.4</t>
  </si>
  <si>
    <t>6.1.5</t>
  </si>
  <si>
    <t>6.1.6</t>
  </si>
  <si>
    <t>Recuperação de Base e Sub-Base de Pavimento com Brita</t>
  </si>
  <si>
    <t>6.1.7</t>
  </si>
  <si>
    <t>6.1.8</t>
  </si>
  <si>
    <t>6.1.9</t>
  </si>
  <si>
    <t>6.2</t>
  </si>
  <si>
    <t>6.2.1</t>
  </si>
  <si>
    <t>Integração com a Sinalização Semafórica (34 cruzamentos x 40m)</t>
  </si>
  <si>
    <t>6.2.2</t>
  </si>
  <si>
    <t>6.2.3</t>
  </si>
  <si>
    <t>6.2.4</t>
  </si>
  <si>
    <t>6.2.5</t>
  </si>
  <si>
    <t>6.2.6</t>
  </si>
  <si>
    <t>6.3</t>
  </si>
  <si>
    <t>Implantação geral ao longo do Corredor - 10400 m</t>
  </si>
  <si>
    <t>6.3.1</t>
  </si>
  <si>
    <t>6.3.2</t>
  </si>
  <si>
    <t>6.3.3</t>
  </si>
  <si>
    <t>6.3.4</t>
  </si>
  <si>
    <t>6.3.5</t>
  </si>
  <si>
    <t>6.3.6</t>
  </si>
  <si>
    <t>Caixa de passagem em Alvenaria - R1</t>
  </si>
  <si>
    <t>Caixa de Passagem em Alvenaria - R1 - 60 x 60 x 60</t>
  </si>
  <si>
    <t>7.1</t>
  </si>
  <si>
    <t>7.1.1</t>
  </si>
  <si>
    <t>h</t>
  </si>
  <si>
    <t>7.1.2</t>
  </si>
  <si>
    <t>Arquiteto(a) Sênior (4 horas diárias x 22 dias mês x 3 meses)</t>
  </si>
  <si>
    <t>Arquiteto(a) Pleno (8 horas diarias x 22 dias mês x 3 meses)</t>
  </si>
  <si>
    <t>7.1.3</t>
  </si>
  <si>
    <t>Desenhista Detalhista (8 horas diárias x 22 dias mês x 3 meses)</t>
  </si>
  <si>
    <t>7.1.4</t>
  </si>
  <si>
    <t>Auxiliar de Escritório (8 horas diárias x 22 dias mês x 3 meses)</t>
  </si>
  <si>
    <t>7.1.5</t>
  </si>
  <si>
    <t>Auxiliar de Desenhista (8 horas diárias x 22 dias mês x 3 meses)</t>
  </si>
  <si>
    <t>7.1.6</t>
  </si>
  <si>
    <t>7.1.7</t>
  </si>
  <si>
    <t>Impressão A4 Colorido</t>
  </si>
  <si>
    <t>Impressão A1 Colorido</t>
  </si>
  <si>
    <t>Projeto Executivo Drenagem</t>
  </si>
  <si>
    <t>Projeto Executivo Calçadas</t>
  </si>
  <si>
    <t>7.2</t>
  </si>
  <si>
    <t>7.2.1</t>
  </si>
  <si>
    <t>Engenheiro(a) Sênior (4 horas diárias x 22 dias mês x 1,5 meses)</t>
  </si>
  <si>
    <t>7.2.2</t>
  </si>
  <si>
    <t>Engenheiro(a) Pleno (8 horas diárias x 22 dias mês x 1,5 meses)</t>
  </si>
  <si>
    <t>7.2.3</t>
  </si>
  <si>
    <t>Desenhista Detalhista (8 horas diárias x 22 dias mês x 1,5 meses)</t>
  </si>
  <si>
    <t>7.2.4</t>
  </si>
  <si>
    <t>Auxiliar de Desenhista (8 horas diárias x 22 dias mês x 1,5 meses)</t>
  </si>
  <si>
    <t>7.2.5</t>
  </si>
  <si>
    <t>Auxiliar de Escritório (8 horas diárias x 22 dias mês x 1,5meses)</t>
  </si>
  <si>
    <t>7.2.6</t>
  </si>
  <si>
    <t>Instrumental de topografia Locação 1 mês</t>
  </si>
  <si>
    <t>7.2.7</t>
  </si>
  <si>
    <t>Topógrafo (8 horas diárias x 22 dias mês)</t>
  </si>
  <si>
    <t>7.2.8</t>
  </si>
  <si>
    <t>Auxiliar de Topógrafo (8 horas diárias x 22 dias mês x 2)</t>
  </si>
  <si>
    <t>7.2.9</t>
  </si>
  <si>
    <t>7.2.10</t>
  </si>
  <si>
    <t>Caixa de passagem em Alvenaria - R2 (1,10 x 0,80 x 0,80 m)</t>
  </si>
  <si>
    <t xml:space="preserve">                                                             MOBILIÁRIO URBANO</t>
  </si>
  <si>
    <t>Paraciclo 50 Unidades</t>
  </si>
  <si>
    <t>Tubo industrial 2" - chapa 2,25mm</t>
  </si>
  <si>
    <t>Chapa preta 3000 x 1200 x 6,3mm</t>
  </si>
  <si>
    <t>Disco de desbaste 7" x 1/4" furo 7/8"</t>
  </si>
  <si>
    <t>Disco de corte 7" x 1/8" furo 7/8"</t>
  </si>
  <si>
    <t>Zarcão 18 l</t>
  </si>
  <si>
    <t>Eletrodo Ok 46 - 3,25mm</t>
  </si>
  <si>
    <t>Esmalte sintético galão - cor cinza platina</t>
  </si>
  <si>
    <t>gl</t>
  </si>
  <si>
    <t>Serralheiro</t>
  </si>
  <si>
    <t>Ajudante Especializado</t>
  </si>
  <si>
    <t>Pedreiro</t>
  </si>
  <si>
    <t>Ajudante de Pedreiro</t>
  </si>
  <si>
    <t>Encarregado Geral</t>
  </si>
  <si>
    <t>Lixeira 450 unidades</t>
  </si>
  <si>
    <t>Tubo industrial 2" chapa 2,25mm</t>
  </si>
  <si>
    <t>Chapa preta 3000 x 1200mm nº 18</t>
  </si>
  <si>
    <t>Tubro industrial 1" chapa 2,25mm</t>
  </si>
  <si>
    <t>Ferro chato 1/2" x 1/8"</t>
  </si>
  <si>
    <t>Parafuso 1/5" x 3/8" - Rosca grossa</t>
  </si>
  <si>
    <t>Eletrodo Ok 46 3,25/2,5 mm</t>
  </si>
  <si>
    <t>Disco de corte 7" x 1/4" furo 7/8"</t>
  </si>
  <si>
    <t>Disco de desbaste 7" x 1/8" furo 7/8"</t>
  </si>
  <si>
    <t>Esmalte sintético galão - cor verde folha</t>
  </si>
  <si>
    <t>Banco 21 Unidades</t>
  </si>
  <si>
    <t>Tubo industrial 2" Chapa 2,25mm</t>
  </si>
  <si>
    <t>Ferro chato 7/8" x 3/4"</t>
  </si>
  <si>
    <t>Abrigo Modelo CMTC III - 57 unidades</t>
  </si>
  <si>
    <t>Superestrutura</t>
  </si>
  <si>
    <t>Estrutura Metálica SAC 300 Pintura Eletróstática</t>
  </si>
  <si>
    <t>Parafusos 3/8" X 1 1/5” (recorte chapa)</t>
  </si>
  <si>
    <t>UNID.</t>
  </si>
  <si>
    <t>Parafusos  Francês 16 x 45mm</t>
  </si>
  <si>
    <t>Parafusos Francês 16 x 150mm</t>
  </si>
  <si>
    <t>Almofadas de Madeira (IPÊ)  com Verniz Naval – e=40mm</t>
  </si>
  <si>
    <t>u</t>
  </si>
  <si>
    <t>Vidro Temperado e Laminado Liso 12 mm</t>
  </si>
  <si>
    <t>Telha Termo-acústica e Acessórios</t>
  </si>
  <si>
    <t>Impermeabilização Flexível</t>
  </si>
  <si>
    <t>Galvanização a frio</t>
  </si>
  <si>
    <t>Forro PVC com estrutura em metalon</t>
  </si>
  <si>
    <t>Fundações Superficiais</t>
  </si>
  <si>
    <t>Areia cimento média</t>
  </si>
  <si>
    <t>Brita zero</t>
  </si>
  <si>
    <t>Cimento saco 50 kg</t>
  </si>
  <si>
    <t>unid</t>
  </si>
  <si>
    <t>Aço Liso CA 25  25 mm Mecânico</t>
  </si>
  <si>
    <t>kgf</t>
  </si>
  <si>
    <t>Cantoneira 40 x 40 x 1/8</t>
  </si>
  <si>
    <t>Cantoneira 1/8" x 1" = 0,20m</t>
  </si>
  <si>
    <t>Aço CA 60 Ø 4,2 mm</t>
  </si>
  <si>
    <t>Eletrodo OK 46 2,5mm</t>
  </si>
  <si>
    <t>Ferrro Redondo Ø 10mm (3/8") 0,80 M</t>
  </si>
  <si>
    <t>Iluminação/ Elétrica</t>
  </si>
  <si>
    <t>Braçadeira Metálica 3"</t>
  </si>
  <si>
    <t>Calha de Sobrepor 2 x 32 W</t>
  </si>
  <si>
    <t>Condulet PVC 1/2"</t>
  </si>
  <si>
    <t>Cura 90° PVC</t>
  </si>
  <si>
    <t>Fita isolante 0,7 x 19 x 10</t>
  </si>
  <si>
    <t>Lâmpada Fluerescente 32 W</t>
  </si>
  <si>
    <t>Soquete para lâmpada fluorescente</t>
  </si>
  <si>
    <t>Reator Eletromagnético 2 x 32W</t>
  </si>
  <si>
    <t>Relê Fotomagnético</t>
  </si>
  <si>
    <t>Cabo Flexível Paralelo 2 x 2,5mm²</t>
  </si>
  <si>
    <t>Montagem</t>
  </si>
  <si>
    <t>Caminhão Munck</t>
  </si>
  <si>
    <t>Relocação de Abrigo Metálico Modelo CMTC II - 46 unidades</t>
  </si>
  <si>
    <t>Aço ca 25 Liso 25 mm mecânico</t>
  </si>
  <si>
    <t>KGF</t>
  </si>
  <si>
    <t>Cantoneira 40 X 40</t>
  </si>
  <si>
    <t>pçs</t>
  </si>
  <si>
    <t>Cantoneira 1/8"x1"=0,2m</t>
  </si>
  <si>
    <t>Aço CA 60  Ø 4,2mm</t>
  </si>
  <si>
    <t>mts</t>
  </si>
  <si>
    <t>Ferro Redondo Ø 10mm 0,80 m</t>
  </si>
  <si>
    <t>Ferro Redondo Ø 10mm 0,30m</t>
  </si>
  <si>
    <t>Piso</t>
  </si>
  <si>
    <t>Mão de Obra de Relocação e Reforma de Abrigo CMTC II</t>
  </si>
  <si>
    <t>Servente</t>
  </si>
  <si>
    <t>Montador de estrutura metálica</t>
  </si>
  <si>
    <t>Pintura</t>
  </si>
  <si>
    <t>Lixa para ferro</t>
  </si>
  <si>
    <t>Tinta Epóxi com catalisador</t>
  </si>
  <si>
    <t>l</t>
  </si>
  <si>
    <t>Ajudante</t>
  </si>
  <si>
    <t>Pintor</t>
  </si>
  <si>
    <t>TERRAPLENAGEM - PAVIMENTAÇÃO, OBRAS CIVIS E PROJETOS</t>
  </si>
  <si>
    <t>8.1</t>
  </si>
  <si>
    <t>8.2</t>
  </si>
  <si>
    <t>8.3</t>
  </si>
  <si>
    <t>8.4</t>
  </si>
  <si>
    <t>8.5</t>
  </si>
  <si>
    <t>8.6</t>
  </si>
  <si>
    <t>8.7</t>
  </si>
  <si>
    <t>8.8</t>
  </si>
  <si>
    <t>8.9</t>
  </si>
  <si>
    <t>8.10</t>
  </si>
  <si>
    <t>8.11</t>
  </si>
  <si>
    <t>9.1</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</si>
  <si>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</si>
  <si>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</si>
  <si>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</si>
  <si>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</si>
  <si>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</si>
  <si>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</si>
  <si>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</si>
  <si>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</si>
  <si>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</si>
  <si>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</si>
  <si>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</si>
  <si>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</si>
  <si>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</si>
  <si>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</si>
  <si>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</si>
  <si>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</si>
  <si>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</si>
  <si>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</si>
  <si>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</si>
  <si>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</si>
  <si>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</si>
  <si>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</si>
  <si>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</si>
  <si>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</si>
  <si>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11.1</t>
  </si>
  <si>
    <t>11.2</t>
  </si>
  <si>
    <t>11.3</t>
  </si>
  <si>
    <t>11.4</t>
  </si>
  <si>
    <t>11.5</t>
  </si>
  <si>
    <t>11.6</t>
  </si>
  <si>
    <t>11.7</t>
  </si>
  <si>
    <t>11.8</t>
  </si>
  <si>
    <t>11.9</t>
  </si>
  <si>
    <t>11.10</t>
  </si>
  <si>
    <t>11.11</t>
  </si>
  <si>
    <t>11.2.1</t>
  </si>
  <si>
    <t>11.2.2</t>
  </si>
  <si>
    <t>11.2.3</t>
  </si>
  <si>
    <t>11.2.4</t>
  </si>
  <si>
    <t>11.2.5</t>
  </si>
  <si>
    <t>11.2.6</t>
  </si>
  <si>
    <t>11.2.7</t>
  </si>
  <si>
    <t>11.2.8</t>
  </si>
  <si>
    <t>11.2.9</t>
  </si>
  <si>
    <t>11.3.1</t>
  </si>
  <si>
    <t>11.3.2</t>
  </si>
  <si>
    <t>11.3.3</t>
  </si>
  <si>
    <t>11.3.4</t>
  </si>
  <si>
    <t>11.3.5</t>
  </si>
  <si>
    <t>11.3.6</t>
  </si>
  <si>
    <t>11.3.7</t>
  </si>
  <si>
    <t>11.3.8</t>
  </si>
  <si>
    <t>11.3.9</t>
  </si>
  <si>
    <t>11.3.10</t>
  </si>
  <si>
    <t>11.4.1</t>
  </si>
  <si>
    <t>12.1</t>
  </si>
  <si>
    <t>12.2</t>
  </si>
  <si>
    <t>12.3</t>
  </si>
  <si>
    <t>12.4</t>
  </si>
  <si>
    <t>12.1.1</t>
  </si>
  <si>
    <t>12.1.2</t>
  </si>
  <si>
    <t>12.1.3</t>
  </si>
  <si>
    <t>12.1.4</t>
  </si>
  <si>
    <t>12.1.5</t>
  </si>
  <si>
    <t>12.1.6</t>
  </si>
  <si>
    <t>12.1.7</t>
  </si>
  <si>
    <t>12.1.8</t>
  </si>
  <si>
    <t>12.1.9</t>
  </si>
  <si>
    <t>12.1.10</t>
  </si>
  <si>
    <t>12.2.1</t>
  </si>
  <si>
    <t>12.2.2</t>
  </si>
  <si>
    <t>12.2.3</t>
  </si>
  <si>
    <t>12.3.1</t>
  </si>
  <si>
    <t>12.3.2</t>
  </si>
  <si>
    <t>12.3.3</t>
  </si>
  <si>
    <t>12.3.4</t>
  </si>
  <si>
    <t>12.4.1</t>
  </si>
  <si>
    <t>12.4.2</t>
  </si>
  <si>
    <t>12.4.3</t>
  </si>
  <si>
    <t>12.4.4</t>
  </si>
  <si>
    <t>SINALIZAÇÃO</t>
  </si>
  <si>
    <t>Sinalização Horizontal</t>
  </si>
  <si>
    <t>Tachão Bidirecional Branco - 250 x 100 x 20mm</t>
  </si>
  <si>
    <t>Tinta a frio Branca (para sinalização 2 anos)</t>
  </si>
  <si>
    <t>Tinta a frio Amarela (para sinalização 2 anos)</t>
  </si>
  <si>
    <t>Termoplástico Hot Spray Amarela</t>
  </si>
  <si>
    <t>Termoplástico Hot Spray Branca</t>
  </si>
  <si>
    <t>Termoplástico Hot Spray Verde</t>
  </si>
  <si>
    <t>Termoplástico Extrudado Amarela</t>
  </si>
  <si>
    <t>Termoplástico Extrudado Branca</t>
  </si>
  <si>
    <t>Laminado Elastoplástico Amarelo</t>
  </si>
  <si>
    <t>Sinalização Vertical</t>
  </si>
  <si>
    <t>Placas de Regulamentação Redonda 0,60m diâmetro - Película Alta Intensid.</t>
  </si>
  <si>
    <t>Placas de Regulamentação Retangular 0,90 x 0,65 m - Película Alta Intensidade</t>
  </si>
  <si>
    <t>Placas de Advertência Losango - Película Alta Intensidade</t>
  </si>
  <si>
    <t>Placas de Advertência Retangular - 0,70 x 0,30 m - Película A. Intensidade.</t>
  </si>
  <si>
    <t>Placa Educativa/Orientativa 2,50 x 1,20 m. Película Alta Intensidade</t>
  </si>
  <si>
    <t>Suporte Tubular Galvanizado PP 3,5m</t>
  </si>
  <si>
    <t>Suporte Tubular Galvanizado P55</t>
  </si>
  <si>
    <t>Suporte Tubular Galvanizado P57</t>
  </si>
  <si>
    <t>Sinalização Semafórica</t>
  </si>
  <si>
    <r>
      <t xml:space="preserve">Conjunto  de coluna/ braço projetado para semáforo com as especificações; </t>
    </r>
    <r>
      <rPr>
        <b/>
        <sz val="10"/>
        <rFont val="Arial"/>
        <family val="2"/>
      </rPr>
      <t>braço projetado</t>
    </r>
    <r>
      <rPr>
        <sz val="10"/>
        <rFont val="Arial"/>
        <family val="2"/>
      </rPr>
      <t xml:space="preserve"> com 4,70 m de projeção, em tubo de aço, diâmetro externo de 88,90 mm e parede de 3,25 mm. O primeiro  segmento deverá formar um ângulo de 30º em relação à linha horizontal com comprimento de 3,00 m e o segundo segmento deverá ser paralelo à horizontal com comprimento de 2,10 metros. A fixação do braço ao poste deverá ser feita através de quatro parafusos de 1/2'' em um cubo de aço (topo do poste de aço). O acabamento deverá ser galvanizado a fogo, externa e internamente. </t>
    </r>
    <r>
      <rPr>
        <b/>
        <sz val="10"/>
        <rFont val="Arial"/>
        <family val="2"/>
      </rPr>
      <t>Poste de aço</t>
    </r>
    <r>
      <rPr>
        <sz val="10"/>
        <rFont val="Arial"/>
        <family val="2"/>
      </rPr>
      <t xml:space="preserve"> para semáforo, com 6,00 m de comprimento, diâmetro externo de 114,30 mm e parede com espessura de 6,80 mm.  Na base deverão constar duas aletas anti-giro diametralmente opostas de, no mínimo, 70 cm² (10 cm x 7 cm) e espessura de 6,80 mm, fixadas (soldadas) a 40 cm da base. No topo um sistema de fixação (cubo de aço) com capacidade de fixar de um a quatro braços por meio de parafusos (que deverão vir acompanhando o poste). A face superior do sistema de fixação do poste de aço não deve apresentar furos, deverá ser tampada para evitar a infiltração de água no interior da coluna.  As faces laterais do sistema de fixação deverão ser compatíveis com a face do braço descrito no item anterior, deverá possuir roscas compatíveis com os parafusos de 1/2x1/2 de 12 fios. O poste deverá apresentar três janelas para fiação, sendo uma com diâmetro de 50 mm postada a 0,80 m da base, outra com o mesmo diâmetro postada a 2,90 m da base, e outra a 5,00 m da base. também deverá possuir janelas com diâmetro de 40 mm postadas no centro de cada face do sistema de fixação. Deverá conter uma rosca de 1/2’', postada a 2,85 m da base, juntamente com a janela para fiação. Todo o conjunto deverá ser galvanizado a fogo, interna e externamente e o fornecimento compreende materiais e mão de obra de instalação.</t>
    </r>
  </si>
  <si>
    <t>cj</t>
  </si>
  <si>
    <t>Coluna de aço galvanizado, com 8 m de comprimento, diâmetro de 101,10 mm e espessura de 6.00 mm.  Na base deverão constar duas  aletas anti-giro diametralmente opostas de, no mínimo, 70 cm² (10 cm x 7 cm) e espessura de 6 mm, fixadas (soldadas) a 40 cm da base. O poste deverá apresentar três  janelas para fiação, sendo uma com diâmetro de 50 mm postada a 80,00 cm da base, outra com mesmo diâmetro postada a 2.90 m da base, e, finalmente a terceira, também com o mesmo diâmetro, postada a 5,00 m da base. Deverá conter uma rosca de 1/2’', postada a 2,85 m da base, juntamente com a janela para fiação. Todo o conjunto deverá ser galvanizado a fogo, interna e externamente e o fornecimento compreende materiais e mão de obra de instalação.</t>
  </si>
  <si>
    <t>Porta foco pedestre,  a LED, configuração 200 x 200  mm (tipo I). A caixa do porta foco será de construção modular com pestanas. A fixação da pestana deverá ser do lado externo e a bolacha de LED (em um mesmo conjunto) pelo lado interno da portinhola. Os LEDS deverão ser de alta intensidade  de acordo com a Norma ABNT NBR 15889/2010 . Todo conjunto pintado na cor preto - fosco com secagem em estufa. O encaixe de fixação do porta foco à coluna deverá ter diâmetro 101,10 mm. E o fornecimento compreende materiais e mão de obra de instalação.</t>
  </si>
  <si>
    <t>e</t>
  </si>
  <si>
    <t xml:space="preserve">Porta foco veicular,  a LED, configuração 200 x 200 x 200 mm (tipo I). A caixa do porta foco será de construção modular com pestanas. A fixação da pestana deverá ser do lado externo e a bolacha de LED (em um mesmo conjunto) pelo lado interno da portinhola. Os LEDS deverão ser de alta intensidade  de acordo com a Norma ABNT NBR 15889/2010 . Todo conjunto pintado na cor preto - fosco com secagem em estufa. O encaixe de fixação do porta foco ao braço deverá ter diâmetro 88,90 mm. O anteparo em chapa de alumínio  de , no mínimo, 2 mm de espessura pintado  na cor preto - fosco deverá conter uma orla interna em película amarela refletiva  - grau técnico - de 15 mm de largura (margeando o anteparo). O anteparo deverá ter as dimensões de 110 cm x 55 cm com cantos arredondados. A área vazada para colocação/encaixe do porta foco no anteparo deve encostar firmemente na moldura da portinhola, vedando qualquer passagem perceptível de luz entre a portinhola e o anteparo. A tampa que fixa o anteparo ao porta foco deverá ser em alumínio e fixada com parafuso e o fornecimento compreende materiais e mão de obra de instalação. </t>
  </si>
  <si>
    <t>Controlador Eletrônico de Semáforos com capacidade de 16 fases, modular e microprocessado, completo, (inclusive com módulos detetores de veículos), as placas de comunicação deverão ter capacidade de ligação em par metálico, comunicação em GSM-GPRS e por fibra optica. O protocolo de comunicação deverá ser compatível com o sistema utilizado em Goiânia ( Sistema Antares e modelos de Controladores modelo DP e marca Dataprom) e o fornecimento compreende materiais e mão de obra de instalação.</t>
  </si>
  <si>
    <t>Cabo Sintenax ou similar , 4 x 1,5 mm², em código de cores e em rolo de 1000 metros.</t>
  </si>
  <si>
    <t>ml</t>
  </si>
  <si>
    <t>Cabo sintenax ou similar 2 x 2,5 mm², em código de cores.</t>
  </si>
  <si>
    <t>14.1</t>
  </si>
  <si>
    <t>14.1.1</t>
  </si>
  <si>
    <t>14.1.2</t>
  </si>
  <si>
    <t>14.1.3</t>
  </si>
  <si>
    <t>14.1.4</t>
  </si>
  <si>
    <t>14.1.5</t>
  </si>
  <si>
    <t>14.1.6</t>
  </si>
  <si>
    <t>14.1.7</t>
  </si>
  <si>
    <t>14.1.8</t>
  </si>
  <si>
    <t>14.1.9</t>
  </si>
  <si>
    <t>14.1.10</t>
  </si>
  <si>
    <t>14.1.11</t>
  </si>
  <si>
    <t>14.2</t>
  </si>
  <si>
    <t>14.2.1</t>
  </si>
  <si>
    <t>14.2.2</t>
  </si>
  <si>
    <t>14.2.3</t>
  </si>
  <si>
    <t>14.2.4</t>
  </si>
  <si>
    <t>14.2.5</t>
  </si>
  <si>
    <t>14.2.6</t>
  </si>
  <si>
    <t>14.2.7</t>
  </si>
  <si>
    <t>14.2.8</t>
  </si>
  <si>
    <t>14.3</t>
  </si>
  <si>
    <t>14.3.1</t>
  </si>
  <si>
    <t>14.3.2</t>
  </si>
  <si>
    <t>14.3.3</t>
  </si>
  <si>
    <t>14.3.4</t>
  </si>
  <si>
    <t>14.3.5</t>
  </si>
  <si>
    <t>14.3.6</t>
  </si>
  <si>
    <t>14.3.7</t>
  </si>
  <si>
    <t>14.3.8</t>
  </si>
  <si>
    <t>14.3.9</t>
  </si>
  <si>
    <t>Comunicação de Dados</t>
  </si>
  <si>
    <t>Switch Gerenciável Tipo 1</t>
  </si>
  <si>
    <t>Retrificador</t>
  </si>
  <si>
    <t>Chassis OLT (Optical Line Terminal)</t>
  </si>
  <si>
    <t>ONU (Optical Network Unit)</t>
  </si>
  <si>
    <t>Conector Óptico de Campo</t>
  </si>
  <si>
    <t>Caixa de Emenda Óptica Termocontrátil Subterrânea</t>
  </si>
  <si>
    <t>Ponto Terminação Óptico Conectorizado</t>
  </si>
  <si>
    <t>Distribuidor Óptico</t>
  </si>
  <si>
    <t>Splitter Óptico 1x2 NC/NC 2M/2M</t>
  </si>
  <si>
    <t>SplItter Óptico 1x8 NC/NC 2M/2M</t>
  </si>
  <si>
    <t xml:space="preserve">Acessorios do Backbone </t>
  </si>
  <si>
    <t>Câmera Speed Dome IP PTZ</t>
  </si>
  <si>
    <t>Ponto de acesso à internet</t>
  </si>
  <si>
    <t>Servidor</t>
  </si>
  <si>
    <t>Storage</t>
  </si>
  <si>
    <t>Estação de Monitoramento</t>
  </si>
  <si>
    <t>Video Wall</t>
  </si>
  <si>
    <t>Software de Gerência de Rede</t>
  </si>
  <si>
    <t>Software de Monitoramento e Controle</t>
  </si>
  <si>
    <t>No Break 600VA</t>
  </si>
  <si>
    <t>No Break 3 KVA</t>
  </si>
  <si>
    <t>Caixa Hermetica</t>
  </si>
  <si>
    <t>Rack 44U</t>
  </si>
  <si>
    <t>Cabo Optico 02 FO Monomodo (Drop)</t>
  </si>
  <si>
    <t>Cabo Optico 12 FO Monomodo Subterrâneo</t>
  </si>
  <si>
    <t>Cabo Ethernet Industrial</t>
  </si>
  <si>
    <t>Cabo Alimentação PP 6 mm</t>
  </si>
  <si>
    <r>
      <rPr>
        <b/>
        <sz val="10"/>
        <rFont val="Arial"/>
        <family val="2"/>
      </rPr>
      <t>sub-Tota</t>
    </r>
    <r>
      <rPr>
        <sz val="10"/>
        <rFont val="Arial"/>
        <family val="2"/>
      </rPr>
      <t>l</t>
    </r>
  </si>
  <si>
    <t>REDE LÓGICA - MONITORAMENTO E SISTEMA DE INFORMAÇÃO</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</si>
  <si>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</si>
  <si>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</si>
  <si>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</si>
  <si>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</si>
  <si>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</si>
  <si>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</si>
  <si>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</si>
  <si>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</si>
  <si>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</si>
  <si>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</si>
  <si>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</si>
  <si>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</si>
  <si>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</si>
  <si>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</si>
  <si>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</si>
  <si>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</si>
  <si>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</si>
  <si>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</si>
  <si>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</si>
  <si>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</si>
  <si>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</si>
  <si>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</si>
  <si>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</si>
  <si>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</si>
  <si>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</si>
  <si>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</si>
  <si>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</si>
  <si>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</si>
  <si>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</si>
  <si>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 xml:space="preserve">Total </t>
  </si>
  <si>
    <t>TOTAL GERAL</t>
  </si>
  <si>
    <t>2.2.5</t>
  </si>
  <si>
    <t>2.2.10</t>
  </si>
  <si>
    <t>Demolição de piso de alta resistência - concreto calçadas</t>
  </si>
  <si>
    <t>Grama Esmeralda em Rolo</t>
  </si>
  <si>
    <t>ADMINISTRAÇÃO LOCAL</t>
  </si>
  <si>
    <t>16.1</t>
  </si>
  <si>
    <t>Pessoal Administrativo</t>
  </si>
  <si>
    <t>16.1.1</t>
  </si>
  <si>
    <t>Engenheiro Civil Sênior</t>
  </si>
  <si>
    <t>mês</t>
  </si>
  <si>
    <t>Engenheiro de Obra Pleno</t>
  </si>
  <si>
    <t>16.1.2</t>
  </si>
  <si>
    <t>16.1.3</t>
  </si>
  <si>
    <t>16.1.4</t>
  </si>
  <si>
    <t>Servente (Aprendiz/Estagiário/Sinaleiro/Limpeza)</t>
  </si>
  <si>
    <t>16.2</t>
  </si>
  <si>
    <t>Aluguel de Carros</t>
  </si>
  <si>
    <t>16.2.1</t>
  </si>
  <si>
    <t>Automóvel Gol</t>
  </si>
  <si>
    <t>DIVERSOS</t>
  </si>
  <si>
    <t>17.1</t>
  </si>
  <si>
    <t>16.1.5</t>
  </si>
  <si>
    <t>Construção de Refeitório Avançado</t>
  </si>
  <si>
    <t>17.2</t>
  </si>
  <si>
    <t>Container Vestiário</t>
  </si>
  <si>
    <t>17.3</t>
  </si>
  <si>
    <t>Container Guarda de Materiais</t>
  </si>
  <si>
    <t>Vigia</t>
  </si>
  <si>
    <t>17.4</t>
  </si>
  <si>
    <t>Banheiro Químico</t>
  </si>
  <si>
    <t>17.5</t>
  </si>
  <si>
    <t>17.6</t>
  </si>
  <si>
    <t>17.8</t>
  </si>
  <si>
    <t>17.9</t>
  </si>
  <si>
    <t>17.10</t>
  </si>
  <si>
    <t>Placa de Obra em Chapa de Aço Galvanizado</t>
  </si>
  <si>
    <t>Duto espiral flexível Kanaduto SW PEAD 100mm - x 4 x 10.400</t>
  </si>
  <si>
    <t>Duto espiral flexível Kanaduto SW PEAD 75mm</t>
  </si>
  <si>
    <t>Ladrilho hidraulico natural 25 x 25 uma cor - amarela assentado sobre argamassa de cimento colante - Podotátil direcional e de alerta</t>
  </si>
  <si>
    <t>Ladrilho Hidraúlico -Terratzo 64 quadros 40 x 40 (Padrão Goiart), uma cor - amarela ou vermelha, assentado sobre argamassa de cimento.</t>
  </si>
  <si>
    <t>EPI'S e uniformes - 80 Funcionários</t>
  </si>
  <si>
    <t>Vale Transporte - 80 Funcionários</t>
  </si>
  <si>
    <t>Cantina Obras Civis - Refeições - 80 Funcionários</t>
  </si>
  <si>
    <t>Café da Manhã - 80 Funcionários</t>
  </si>
  <si>
    <t>2.2.11</t>
  </si>
  <si>
    <t>Piso em concreto 20 Mpa usinado 7 cm espessura - juntas polimento el</t>
  </si>
  <si>
    <t>14.4</t>
  </si>
  <si>
    <t>Sinalização de desvio de tráfego</t>
  </si>
  <si>
    <t>14.4.1</t>
  </si>
  <si>
    <t xml:space="preserve">CONE FLEXÍVEL DE BORRACHA Cone para sinalização viária confeccionado em PVC extraflexível que permita dobrá-lo totalmente ao meio sem prejuízo do seu formato original, na cor laranja fluorescente, com proteção contra raios UV’s, translúcido a fim de possibilitar a iluminação interna, altura máxima de 72 cm, peso entre 3 e 3,3 kg; com rebaixo para aplicação e proteção das faixas refletivas. O topo deverá ser flexível com abertura entre 4 e 5 cm de diâmetro para encaixe de sinalizador luminoso, com base do tipo quadrada, medindo 38 x 38 cm, onde deverá conter identificação do fabricante, modelo e ano de fabricação. Sua base plana deverá possuir 8 sapatas, 4 nos cantos e 4 distribuídas proporcionalmente, para melhor fixação ao solo e passagem de água, evitando deslocamentos involuntários; acabamento sem emendas aparentes, sendo confeccionado em peça única. Aplicação de 02 faixas retrorrefletivas, com largura de 10 cm cada, em película autoadesiva flexível, com elementos micro prismáticos, na cor branca/prata, com refletividade mínima de 1.200 candelas/lux/m2 (ângulos de 0,2º / -4º) com resistência a destacamento inferior a 50 mm e resistente a 500h de intemperismo (mantendo até 80% de suas características de cor e refletividade) de acordo com a norma ABNT NBR 14.644/07. As faixas não poderão conter emendas e/ou soldas. Para identificação do material, em um lado do cone, deverá possuir: logotipo PMGO no colar superior, em letras na cor preta com 03 cm de altura no colar inferior. No lado oposto deverá ter a inscrição do órgão em relevo, de forma indelével abaixo da faixa inferior. O cone deve estar de acordo com a NBR 15.071, conforme especificado pelo Anexo II CTB. Padrão SMT </t>
  </si>
  <si>
    <t>unid.</t>
  </si>
  <si>
    <t>14.4.2</t>
  </si>
  <si>
    <r>
      <t>Cilindro Canalizador de Tráfego com Sinalizador Luminoso Led</t>
    </r>
    <r>
      <rPr>
        <sz val="9"/>
        <rFont val="Tahoma"/>
        <family val="2"/>
      </rPr>
      <t xml:space="preserve">, </t>
    </r>
    <r>
      <rPr>
        <b/>
        <sz val="9"/>
        <rFont val="Tahoma"/>
        <family val="2"/>
      </rPr>
      <t xml:space="preserve">ABNT </t>
    </r>
    <r>
      <rPr>
        <b/>
        <sz val="10"/>
        <rFont val="Tahoma"/>
        <family val="2"/>
      </rPr>
      <t>NBR 15071,</t>
    </r>
    <r>
      <rPr>
        <sz val="9"/>
        <rFont val="Tahoma"/>
        <family val="2"/>
      </rPr>
      <t xml:space="preserve">  material empilhável, na cor laranja com proteção contra raios UV, altura total de 1,10m a 1,20m, peso entre 7 e 8 Kgs com reservatório vazio, formato totalmente cilíndrico, base quadrada ou circular com cantos arredondados, cavidade para regular seu peso com sacos de areia ou água. Base para melhor fixação ao solo e passagem de corrente de água, evitando deslocamentos involuntários. O cilindro canalizador deve possuir uma barra superior com alça anatômica para facilitar o transporte e  rebaixo para fixação de sinalizador luminoso, confeccionados na própria barra (peça única); anéis rebaixados (totalmente cilíndricos) com faixas refletivas. As faixas refletivas devem estar acordo com as películas tipo II da NBR 14644(1)  e possuírem adesão adequada ao substrato de aplicação, de forma a garantir aderência para o uso diurno, noturno em locais de baixa visibilidade. Sinalizador Luminoso Led
Alcance visual: aproximadamente 500 metros. Intensidade da luz: aproximadamente 8 – 10 candelas/m2/lux. Padrão SMT
</t>
    </r>
  </si>
  <si>
    <t>14.4.3</t>
  </si>
  <si>
    <r>
      <t>BARREIRA PANTOGRÁFICA REFLETIVA</t>
    </r>
    <r>
      <rPr>
        <sz val="9"/>
        <rFont val="Tahoma"/>
        <family val="2"/>
      </rPr>
      <t xml:space="preserve"> Barreira pantográfica articulável extensível para bloqueio e divisão de tráfego, fabricada em polietileno rotomoldado na cor laranja com proteção a raios UV’s, com comprimento aproximado de 80cm, quando fechada, e extensível até 6m quando aberta. Altura de 1,15 a 0,55m, composta por 16 réguas plásticas de alta resistência, com no mínimo 10cm de largura x 3cm de espessura e cantos arredondados; rebaixos próprios medindo 40 x 5cm, para aplicação de faixas refletivas a fim de protegê-las e evitar desgastes, proporcionando sinalização bidirecional (nos dois lados). A área refletiva deverá ser composta por 28 faixas em película auto-adesiva flexível, com elementos micro prismáticos, na cor branca/prata, com refletividade mínima de 1.200 candelas/lux/m2 (ângulos de 0,2º / -4º) com resistência a destacamento inferior a 50 mm e resistente a 500h de intemperismo (mantendo até 80% de suas características de cor e refletividade) de acordo com a norma ABNT NBR 14.644/07. Deverá possuir 3 sapatas desmontáveis confeccionadas em aço galvanizado medindo 19cm de largura x 40cm de comprimento x 3cm de altura e espessura de 4mm; cinta de nylon com fechamento por velcro, ao seu redor, para facilitar o transporte e manuseio. </t>
    </r>
    <r>
      <rPr>
        <b/>
        <sz val="10"/>
        <rFont val="Tahoma"/>
        <family val="2"/>
      </rPr>
      <t>Padrão SMT</t>
    </r>
  </si>
  <si>
    <r>
      <t>Cavalete plástico dobrável, confeccionado em Polietileno de média densidade, na cor laranja, com proteção contra raios UV´s, altura de 1,15 m e largura de 0,62 m; peso entre 7 e 8 kgs, com reservatório vazio. O Cavalete deverá possuir na parte central superior 01 alça anatômica de 7 x 11 cm para facilitar o transporte e, ao lado da alça, berços próprios para fixação de sinalizador luminoso, confeccionados na própria peça; Deverá possuir estrutura reforçada a fim de resistir a impactos e furo na parte interna que permita colocar areia, podendo elevar seu peso proporcionando melhor estabilidade. Sua base deverá possuir 6 pés de apoio, sendo 3 de cada lado, para melhor fixação ao solo, evitando deslocamentos involuntários. O Cavalete deverá ser articulado na parte superior por 02 parafusos sextavados zincados com 02 arruelas lisas e porcas auto-travante. Cada face do Cavalete deverá possuir 02 rebaixos, sendo 01 superior medindo 0,60 x 0,30 m e 01 inferior medindo 0,60 x 0,20 m , para aplicação e proteção de película refletiva. Nas partes rebaixadas deverá ser aplicada película auto-adesiva, com elementos microprismáticos, na cor branca, com refletividade mínima de 500 candelas/lux/m2 (ângulos de 0,2º / -4º) com resistência a destacamento inferior a 50 mm e resistente a 2.200h de intemperismo (mantendo até 80% de suas características de cor e refletividade) de acordo com a norma ABNT NBR 14644/07 com inscrição na cor preta pelo processo de serigrafia</t>
    </r>
    <r>
      <rPr>
        <sz val="10"/>
        <rFont val="TimesNewRomanPSMT"/>
        <family val="0"/>
      </rPr>
      <t xml:space="preserve">. </t>
    </r>
    <r>
      <rPr>
        <sz val="9"/>
        <rFont val="Tahoma"/>
        <family val="2"/>
      </rPr>
      <t xml:space="preserve">. </t>
    </r>
    <r>
      <rPr>
        <b/>
        <sz val="10"/>
        <rFont val="Tahoma"/>
        <family val="2"/>
      </rPr>
      <t>Padrão SMT</t>
    </r>
  </si>
  <si>
    <t>14.4.4</t>
  </si>
  <si>
    <t>14.4.5</t>
  </si>
  <si>
    <t>14.4.6</t>
  </si>
  <si>
    <t>Confecção de banner em lonas - 400g/m2, 4 cores, 0,80m x 1,30m</t>
  </si>
  <si>
    <r>
      <t>Confecção e instalação de faixas de lonas - 400g/m</t>
    </r>
    <r>
      <rPr>
        <vertAlign val="superscript"/>
        <sz val="12"/>
        <color indexed="8"/>
        <rFont val="Arial"/>
        <family val="2"/>
      </rPr>
      <t>2</t>
    </r>
    <r>
      <rPr>
        <sz val="12"/>
        <color indexed="8"/>
        <rFont val="Arial"/>
        <family val="2"/>
      </rPr>
      <t xml:space="preserve">, </t>
    </r>
    <r>
      <rPr>
        <sz val="10"/>
        <color indexed="8"/>
        <rFont val="Arial"/>
        <family val="2"/>
      </rPr>
      <t>4 cores, 7m x 0,80m</t>
    </r>
  </si>
  <si>
    <t>uni</t>
  </si>
  <si>
    <t>16.1.6</t>
  </si>
  <si>
    <t>Pick Up</t>
  </si>
  <si>
    <t>Motorista de caminhão - piso, mensalista</t>
  </si>
  <si>
    <t>Edital RDC Nº 001-2014</t>
  </si>
  <si>
    <t>Haste Cpperweld 5/8" x 3,0m com conector - aterramento</t>
  </si>
  <si>
    <r>
      <t>Cabo cobre nu 16,0mm</t>
    </r>
    <r>
      <rPr>
        <vertAlign val="superscript"/>
        <sz val="10"/>
        <rFont val="Arial"/>
        <family val="2"/>
      </rPr>
      <t>2    Fornecimento e Instalação</t>
    </r>
  </si>
  <si>
    <t>Haste para aterramento copperweld, 5/8", barra de 3000 mm com conector.</t>
  </si>
  <si>
    <t>Tacha Refletiva Bi-direcional em Resina Acrílica - Branca 100 x 100 x 20mm Resina Alta Res.</t>
  </si>
  <si>
    <t>PROJETOS (CALÇADAS, DRENAGEM, GEOMÉTRICO E COMPATIBILIZAÇÃO DOS PROJETOS)</t>
  </si>
  <si>
    <t>Transporte de pavimento removido (DT=12,8 km)</t>
  </si>
  <si>
    <t>Transporte de material de 1ª categoria - pavimentação urbana (DT=12,8km)</t>
  </si>
  <si>
    <t>Transporte de Material de jazida (cascalho) - DT=20,4km)</t>
  </si>
  <si>
    <t>Transporte Local com caminhão basculante- Massa Asfáltica (DT 14,9km)</t>
  </si>
  <si>
    <t>Transporte e descarga de entulhos (m³ x km) em Caminhão basculante D=12,8km (201,6 m³ meio fio + 5.088,50 m³ calçadas)</t>
  </si>
  <si>
    <t>Transporte de material de 1º categoria à caminhão (DT=12,8Km)</t>
  </si>
  <si>
    <t>Transporte de material de jazida - cascalho à caminhão (DT=20,4Km)</t>
  </si>
  <si>
    <t>Transporte de Pavimento removido (DT=12,8km)</t>
  </si>
  <si>
    <t>Transporte e descarga de entulhos (m³xkm) em Caminhão basculante D=12,8 km</t>
  </si>
  <si>
    <t>Transporte de pavimento removido  (DT=12,8 Km)</t>
  </si>
  <si>
    <t>Transporte de material 1ª categoria (DT=12,8km)</t>
  </si>
  <si>
    <t>2.2.12</t>
  </si>
  <si>
    <t>Bloco Intertravado de Concreto</t>
  </si>
  <si>
    <t>1.1.16</t>
  </si>
  <si>
    <t>1.1.17</t>
  </si>
  <si>
    <t>Demollição de meio Fio sem reaproveitamento</t>
  </si>
  <si>
    <t>Corte no asfalto</t>
  </si>
  <si>
    <t>Carga de entulhos</t>
  </si>
  <si>
    <t>Espalhamento de  material em Bota fora, com trator de esteiras 165 HP</t>
  </si>
  <si>
    <t>Compactação a 100% do Proctor normal</t>
  </si>
  <si>
    <t>Desmatamento, limpeza e expurgo de jazida</t>
  </si>
  <si>
    <t>Emulsão asfáltica catiônica RL 1C para uso em pav asfáltica</t>
  </si>
  <si>
    <t>Meio Fio PD. Agetop em concreto pré moldado reto/curvo, FCK28=30MPa, com argamassa para rejuntamento, incluso escavação/apiloamento/reaterro e concret para assentamento e chumbamento</t>
  </si>
  <si>
    <t>Meio Fio PD. Agetop em concreto pré moldado reto/curvo, com sarjeta FCK28=30MPa, com argamassa para rejuntamento, incluso escavação/apiloamento/reaterro e concret para assentamento e chumbamento</t>
  </si>
  <si>
    <t>1.1.18</t>
  </si>
  <si>
    <t>1.1.19</t>
  </si>
  <si>
    <t>1.1.20</t>
  </si>
  <si>
    <t>1.1.21</t>
  </si>
  <si>
    <t>1.1.22</t>
  </si>
  <si>
    <t>1.1.23</t>
  </si>
  <si>
    <t>1.1.24</t>
  </si>
  <si>
    <t>1.1.25</t>
  </si>
  <si>
    <t>Lama Asfáltica fina com polímero</t>
  </si>
  <si>
    <t>1.1.26</t>
  </si>
  <si>
    <t>1.1.27</t>
  </si>
  <si>
    <t>1.1.28</t>
  </si>
  <si>
    <t>Reaterro de valas c/ compactação vibratória</t>
  </si>
  <si>
    <t>Recuperação de base e sub-base de pavimento com brita</t>
  </si>
  <si>
    <t>Recuperação de base e sub-base de pav com cascalho e adição 2% cimento</t>
  </si>
  <si>
    <t>Armação em tela aço soldada nervurada Q196 A CA60 5mm malha 10x10</t>
  </si>
  <si>
    <t>Remoção de Pavimento Asfáltico Exclusive Transporte</t>
  </si>
  <si>
    <t>Estabilização Brita graduada-usina (BC)</t>
  </si>
  <si>
    <t>Remoção de pavimento asfáltico  - exclusive transporte</t>
  </si>
  <si>
    <t>Serviços de topografia, incluindo locação NS, Acomp e Cadastro p GAP</t>
  </si>
  <si>
    <t>Colchões Reno</t>
  </si>
  <si>
    <t>Meio Fio em Concreto Pré-Moldado Segregação da ciclofaixa T-6</t>
  </si>
  <si>
    <t xml:space="preserve">Escavação e carga de material jazida </t>
  </si>
  <si>
    <t>Escavação e carga de material jazida  com indenização</t>
  </si>
  <si>
    <t>Reaterro Manual com apiloamento mecânico de valas</t>
  </si>
  <si>
    <t>Recomposição de Pavimentação - Limpeza do corte, Coloc Compac</t>
  </si>
  <si>
    <t>EMPRESA:</t>
  </si>
  <si>
    <t>PROPOSTA DE PREÇOS</t>
  </si>
  <si>
    <t>BDI XX,XX%</t>
  </si>
  <si>
    <t>Goiânia, Novembro de 2014.</t>
  </si>
  <si>
    <t>Empresa</t>
  </si>
  <si>
    <t>Carimbo, Assinatura e Reconhecimento de Firma</t>
  </si>
</sst>
</file>

<file path=xl/styles.xml><?xml version="1.0" encoding="utf-8"?>
<styleSheet xmlns="http://schemas.openxmlformats.org/spreadsheetml/2006/main">
  <numFmts count="6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General\ \'\km"/>
    <numFmt numFmtId="180" formatCode="General\ "/>
    <numFmt numFmtId="181" formatCode="_(* #,##0.0_);_(* \(#,##0.0\);_(* &quot;-&quot;??_);_(@_)"/>
    <numFmt numFmtId="182" formatCode="_(* #,##0_);_(* \(#,##0\);_(* &quot;-&quot;??_);_(@_)"/>
    <numFmt numFmtId="183" formatCode="&quot;Sim&quot;;&quot;Sim&quot;;&quot;Não&quot;"/>
    <numFmt numFmtId="184" formatCode="&quot;Verdadeiro&quot;;&quot;Verdadeiro&quot;;&quot;Falso&quot;"/>
    <numFmt numFmtId="185" formatCode="&quot;Ativar&quot;;&quot;Ativar&quot;;&quot;Desativar&quot;"/>
    <numFmt numFmtId="186" formatCode="#,##0.0"/>
    <numFmt numFmtId="187" formatCode="d\-mmm"/>
    <numFmt numFmtId="188" formatCode="d\-mmm\-yy"/>
    <numFmt numFmtId="189" formatCode="mmm/yyyy"/>
    <numFmt numFmtId="190" formatCode="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quot;$&quot;* #,##0.00_);_(&quot;$&quot;* \(#,##0.00\);_(&quot;$&quot;* &quot;-&quot;??_);_(@_)"/>
    <numFmt numFmtId="197" formatCode="#,##0\ &quot;F&quot;;\-#,##0\ &quot;F&quot;"/>
    <numFmt numFmtId="198" formatCode="#,##0\ &quot;F&quot;;[Red]\-#,##0\ &quot;F&quot;"/>
    <numFmt numFmtId="199" formatCode="#,##0.00\ &quot;F&quot;;\-#,##0.00\ &quot;F&quot;"/>
    <numFmt numFmtId="200" formatCode="#,##0.00\ &quot;F&quot;;[Red]\-#,##0.00\ &quot;F&quot;"/>
    <numFmt numFmtId="201" formatCode="_-* #,##0\ &quot;F&quot;_-;\-* #,##0\ &quot;F&quot;_-;_-* &quot;-&quot;\ &quot;F&quot;_-;_-@_-"/>
    <numFmt numFmtId="202" formatCode="_-* #,##0\ _F_-;\-* #,##0\ _F_-;_-* &quot;-&quot;\ _F_-;_-@_-"/>
    <numFmt numFmtId="203" formatCode="_-* #,##0.00\ &quot;F&quot;_-;\-* #,##0.00\ &quot;F&quot;_-;_-* &quot;-&quot;??\ &quot;F&quot;_-;_-@_-"/>
    <numFmt numFmtId="204" formatCode="_-* #,##0.00\ _F_-;\-* #,##0.00\ _F_-;_-* &quot;-&quot;??\ _F_-;_-@_-"/>
    <numFmt numFmtId="205" formatCode="m/d/yyyy"/>
    <numFmt numFmtId="206" formatCode="[$€-2]\ #,##0.00_);[Red]\([$€-2]\ #,##0.00\)"/>
    <numFmt numFmtId="207" formatCode="0;[Red]0"/>
    <numFmt numFmtId="208" formatCode="#,##0;[Red]#,##0"/>
    <numFmt numFmtId="209" formatCode="_(* #,##0.0_);_(* \(#,##0.0\);_(* &quot;-&quot;?_);_(@_)"/>
    <numFmt numFmtId="210" formatCode="Generalyy"/>
    <numFmt numFmtId="211" formatCode="_(* #,##0.000_);_(* \(#,##0.000\);_(* &quot;-&quot;??_);_(@_)"/>
    <numFmt numFmtId="212" formatCode="_(* #,##0.0000_);_(* \(#,##0.0000\);_(* &quot;-&quot;??_);_(@_)"/>
    <numFmt numFmtId="213" formatCode="0.000"/>
    <numFmt numFmtId="214" formatCode="_(* #,##0.00000_);_(* \(#,##0.00000\);_(* &quot;-&quot;??_);_(@_)"/>
    <numFmt numFmtId="215" formatCode="_-[$R$-416]\ * #,##0.00_-;\-[$R$-416]\ * #,##0.00_-;_-[$R$-416]\ * &quot;-&quot;??_-;_-@_-"/>
  </numFmts>
  <fonts count="67">
    <font>
      <sz val="12"/>
      <name val="Arial MT"/>
      <family val="0"/>
    </font>
    <font>
      <b/>
      <sz val="14"/>
      <color indexed="8"/>
      <name val="BankGothic Md BT"/>
      <family val="0"/>
    </font>
    <font>
      <b/>
      <sz val="8"/>
      <color indexed="8"/>
      <name val="Arial MT"/>
      <family val="0"/>
    </font>
    <font>
      <sz val="10"/>
      <name val="Arial"/>
      <family val="0"/>
    </font>
    <font>
      <u val="single"/>
      <sz val="10"/>
      <color indexed="12"/>
      <name val="Arial"/>
      <family val="2"/>
    </font>
    <font>
      <u val="single"/>
      <sz val="10"/>
      <color indexed="36"/>
      <name val="Arial"/>
      <family val="2"/>
    </font>
    <font>
      <b/>
      <sz val="10"/>
      <name val="Arial"/>
      <family val="2"/>
    </font>
    <font>
      <sz val="10"/>
      <color indexed="8"/>
      <name val="Arial"/>
      <family val="2"/>
    </font>
    <font>
      <b/>
      <sz val="14"/>
      <name val="Arial"/>
      <family val="2"/>
    </font>
    <font>
      <i/>
      <sz val="20"/>
      <name val="Haettenschweiler"/>
      <family val="2"/>
    </font>
    <font>
      <b/>
      <sz val="12"/>
      <name val="Arial"/>
      <family val="2"/>
    </font>
    <font>
      <sz val="8"/>
      <name val="Arial"/>
      <family val="2"/>
    </font>
    <font>
      <sz val="14"/>
      <name val="Arial"/>
      <family val="2"/>
    </font>
    <font>
      <sz val="12"/>
      <name val="Arial"/>
      <family val="2"/>
    </font>
    <font>
      <sz val="18"/>
      <name val="Arial"/>
      <family val="2"/>
    </font>
    <font>
      <i/>
      <sz val="22"/>
      <name val="Haettenschweiler"/>
      <family val="2"/>
    </font>
    <font>
      <b/>
      <sz val="10"/>
      <color indexed="16"/>
      <name val="Arial"/>
      <family val="2"/>
    </font>
    <font>
      <b/>
      <sz val="10"/>
      <color indexed="12"/>
      <name val="Arial"/>
      <family val="2"/>
    </font>
    <font>
      <sz val="10"/>
      <color indexed="12"/>
      <name val="Arial"/>
      <family val="2"/>
    </font>
    <font>
      <sz val="10"/>
      <color indexed="53"/>
      <name val="Arial"/>
      <family val="2"/>
    </font>
    <font>
      <b/>
      <sz val="10"/>
      <color indexed="10"/>
      <name val="Arial"/>
      <family val="2"/>
    </font>
    <font>
      <sz val="7"/>
      <color indexed="12"/>
      <name val="Arial"/>
      <family val="2"/>
    </font>
    <font>
      <sz val="10"/>
      <color indexed="60"/>
      <name val="Arial"/>
      <family val="2"/>
    </font>
    <font>
      <sz val="10"/>
      <color indexed="16"/>
      <name val="Arial"/>
      <family val="2"/>
    </font>
    <font>
      <sz val="9"/>
      <name val="Arial"/>
      <family val="2"/>
    </font>
    <font>
      <b/>
      <sz val="16"/>
      <name val="Arial"/>
      <family val="2"/>
    </font>
    <font>
      <vertAlign val="superscript"/>
      <sz val="10"/>
      <name val="Arial"/>
      <family val="2"/>
    </font>
    <font>
      <b/>
      <sz val="9"/>
      <name val="Tahoma"/>
      <family val="2"/>
    </font>
    <font>
      <sz val="9"/>
      <name val="Tahoma"/>
      <family val="2"/>
    </font>
    <font>
      <b/>
      <sz val="10"/>
      <name val="Tahoma"/>
      <family val="2"/>
    </font>
    <font>
      <sz val="10"/>
      <name val="TimesNewRomanPSMT"/>
      <family val="0"/>
    </font>
    <font>
      <sz val="12"/>
      <color indexed="8"/>
      <name val="Arial"/>
      <family val="2"/>
    </font>
    <font>
      <vertAlign val="superscrip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style="hair"/>
    </border>
    <border>
      <left style="thin"/>
      <right>
        <color indexed="63"/>
      </right>
      <top style="thin"/>
      <bottom style="hair"/>
    </border>
    <border>
      <left style="medium"/>
      <right style="thin"/>
      <top style="thin"/>
      <bottom style="hair"/>
    </border>
    <border>
      <left style="thin"/>
      <right style="medium"/>
      <top style="thin"/>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medium"/>
      <top style="hair"/>
      <bottom style="hair"/>
    </border>
    <border>
      <left style="thin"/>
      <right style="thin"/>
      <top style="hair"/>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s>
  <cellStyleXfs count="65">
    <xf numFmtId="0" fontId="0" fillId="2" borderId="0">
      <alignment/>
      <protection/>
    </xf>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2" fillId="21" borderId="0" applyNumberFormat="0" applyBorder="0" applyAlignment="0" applyProtection="0"/>
    <xf numFmtId="0" fontId="53" fillId="22" borderId="1" applyNumberFormat="0" applyAlignment="0" applyProtection="0"/>
    <xf numFmtId="0" fontId="54" fillId="23" borderId="2" applyNumberFormat="0" applyAlignment="0" applyProtection="0"/>
    <xf numFmtId="0" fontId="55" fillId="0" borderId="3" applyNumberFormat="0" applyFill="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6" fillId="30"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7" fillId="31" borderId="0" applyNumberFormat="0" applyBorder="0" applyAlignment="0" applyProtection="0"/>
    <xf numFmtId="177" fontId="3" fillId="0" borderId="0" applyFont="0" applyFill="0" applyBorder="0" applyAlignment="0" applyProtection="0"/>
    <xf numFmtId="176" fontId="3" fillId="0" borderId="0" applyFont="0" applyFill="0" applyBorder="0" applyAlignment="0" applyProtection="0"/>
    <xf numFmtId="0" fontId="58" fillId="32" borderId="0" applyNumberFormat="0" applyBorder="0" applyAlignment="0" applyProtection="0"/>
    <xf numFmtId="0" fontId="3" fillId="0" borderId="0">
      <alignment/>
      <protection/>
    </xf>
    <xf numFmtId="0" fontId="7" fillId="0" borderId="0">
      <alignment/>
      <protection/>
    </xf>
    <xf numFmtId="0" fontId="0" fillId="33" borderId="4" applyNumberFormat="0" applyFont="0" applyAlignment="0" applyProtection="0"/>
    <xf numFmtId="9" fontId="3" fillId="0" borderId="0" applyFont="0" applyFill="0" applyBorder="0" applyAlignment="0" applyProtection="0"/>
    <xf numFmtId="0" fontId="59" fillId="22" borderId="5"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cellStyleXfs>
  <cellXfs count="319">
    <xf numFmtId="0" fontId="0" fillId="2" borderId="0" xfId="0" applyNumberFormat="1" applyAlignment="1">
      <alignment/>
    </xf>
    <xf numFmtId="0" fontId="3" fillId="0" borderId="0" xfId="50" applyFont="1" applyAlignment="1">
      <alignment vertical="center"/>
      <protection/>
    </xf>
    <xf numFmtId="0" fontId="8" fillId="0" borderId="0" xfId="50" applyFont="1" applyAlignment="1">
      <alignment vertical="center"/>
      <protection/>
    </xf>
    <xf numFmtId="0" fontId="9" fillId="0" borderId="0" xfId="50" applyFont="1" applyAlignment="1">
      <alignment vertical="center"/>
      <protection/>
    </xf>
    <xf numFmtId="188" fontId="10" fillId="0" borderId="0" xfId="50" applyNumberFormat="1" applyFont="1" applyAlignment="1">
      <alignment vertical="center"/>
      <protection/>
    </xf>
    <xf numFmtId="171" fontId="10" fillId="0" borderId="0" xfId="50" applyNumberFormat="1" applyFont="1" applyAlignment="1">
      <alignment horizontal="right" vertical="center"/>
      <protection/>
    </xf>
    <xf numFmtId="0" fontId="3" fillId="0" borderId="0" xfId="50" applyFont="1" applyBorder="1" applyAlignment="1">
      <alignment vertical="center"/>
      <protection/>
    </xf>
    <xf numFmtId="171" fontId="10" fillId="0" borderId="0" xfId="50" applyNumberFormat="1" applyFont="1" applyBorder="1" applyAlignment="1">
      <alignment horizontal="right" vertical="center"/>
      <protection/>
    </xf>
    <xf numFmtId="0" fontId="3" fillId="0" borderId="0" xfId="50" applyFont="1" applyBorder="1" applyAlignment="1">
      <alignment horizontal="center" vertical="center"/>
      <protection/>
    </xf>
    <xf numFmtId="0" fontId="11" fillId="0" borderId="0" xfId="50" applyFont="1" applyAlignment="1">
      <alignment horizontal="right" vertical="center"/>
      <protection/>
    </xf>
    <xf numFmtId="0" fontId="12" fillId="0" borderId="0" xfId="50" applyFont="1" applyAlignment="1">
      <alignment vertical="center"/>
      <protection/>
    </xf>
    <xf numFmtId="0" fontId="8" fillId="0" borderId="0" xfId="50" applyFont="1" applyAlignment="1">
      <alignment horizontal="center" vertical="center"/>
      <protection/>
    </xf>
    <xf numFmtId="0" fontId="13" fillId="0" borderId="0" xfId="50" applyFont="1" applyAlignment="1">
      <alignment horizontal="right" vertical="center"/>
      <protection/>
    </xf>
    <xf numFmtId="0" fontId="13" fillId="0" borderId="0" xfId="50" applyFont="1" applyBorder="1" applyAlignment="1">
      <alignment horizontal="right" vertical="center"/>
      <protection/>
    </xf>
    <xf numFmtId="0" fontId="14" fillId="0" borderId="0" xfId="50" applyFont="1" applyAlignment="1">
      <alignment vertical="center"/>
      <protection/>
    </xf>
    <xf numFmtId="171" fontId="12" fillId="0" borderId="0" xfId="50" applyNumberFormat="1" applyFont="1" applyAlignment="1">
      <alignment horizontal="right" vertical="center"/>
      <protection/>
    </xf>
    <xf numFmtId="171" fontId="3" fillId="0" borderId="0" xfId="50" applyNumberFormat="1" applyFont="1" applyBorder="1" applyAlignment="1">
      <alignment vertical="center"/>
      <protection/>
    </xf>
    <xf numFmtId="0" fontId="11" fillId="0" borderId="0" xfId="50" applyFont="1" applyBorder="1" applyAlignment="1">
      <alignment horizontal="right" vertical="center"/>
      <protection/>
    </xf>
    <xf numFmtId="0" fontId="3" fillId="0" borderId="10" xfId="50" applyFont="1" applyBorder="1" applyAlignment="1">
      <alignment horizontal="left" vertical="center"/>
      <protection/>
    </xf>
    <xf numFmtId="0" fontId="8" fillId="0" borderId="0" xfId="50" applyFont="1" applyBorder="1" applyAlignment="1">
      <alignment horizontal="left" vertical="center"/>
      <protection/>
    </xf>
    <xf numFmtId="171" fontId="3" fillId="0" borderId="0" xfId="50" applyNumberFormat="1" applyFont="1" applyAlignment="1">
      <alignment horizontal="right" vertical="center"/>
      <protection/>
    </xf>
    <xf numFmtId="0" fontId="15" fillId="0" borderId="0" xfId="50" applyFont="1" applyAlignment="1">
      <alignment vertical="center"/>
      <protection/>
    </xf>
    <xf numFmtId="0" fontId="8" fillId="0" borderId="10" xfId="50" applyFont="1" applyBorder="1" applyAlignment="1">
      <alignment horizontal="left" vertical="center"/>
      <protection/>
    </xf>
    <xf numFmtId="0" fontId="16" fillId="34" borderId="11" xfId="50" applyFont="1" applyFill="1" applyBorder="1" applyAlignment="1">
      <alignment horizontal="center" vertical="center"/>
      <protection/>
    </xf>
    <xf numFmtId="0" fontId="6" fillId="34" borderId="11" xfId="50" applyFont="1" applyFill="1" applyBorder="1" applyAlignment="1">
      <alignment horizontal="center" vertical="center"/>
      <protection/>
    </xf>
    <xf numFmtId="0" fontId="6" fillId="35" borderId="11" xfId="50" applyFont="1" applyFill="1" applyBorder="1" applyAlignment="1">
      <alignment horizontal="center" vertical="center"/>
      <protection/>
    </xf>
    <xf numFmtId="0" fontId="6" fillId="34" borderId="12" xfId="50" applyFont="1" applyFill="1" applyBorder="1" applyAlignment="1">
      <alignment horizontal="center" vertical="center"/>
      <protection/>
    </xf>
    <xf numFmtId="0" fontId="6" fillId="34" borderId="13" xfId="50" applyFont="1" applyFill="1" applyBorder="1" applyAlignment="1">
      <alignment horizontal="center" vertical="center"/>
      <protection/>
    </xf>
    <xf numFmtId="171" fontId="6" fillId="34" borderId="11" xfId="51" applyNumberFormat="1" applyFont="1" applyFill="1" applyBorder="1" applyAlignment="1">
      <alignment horizontal="center" vertical="center" wrapText="1"/>
      <protection/>
    </xf>
    <xf numFmtId="171" fontId="6" fillId="34" borderId="14" xfId="51" applyNumberFormat="1" applyFont="1" applyFill="1" applyBorder="1" applyAlignment="1">
      <alignment horizontal="center" vertical="center" wrapText="1"/>
      <protection/>
    </xf>
    <xf numFmtId="171" fontId="6" fillId="34" borderId="0" xfId="51" applyNumberFormat="1" applyFont="1" applyFill="1" applyBorder="1" applyAlignment="1">
      <alignment horizontal="center" vertical="center" wrapText="1"/>
      <protection/>
    </xf>
    <xf numFmtId="0" fontId="17" fillId="34" borderId="0" xfId="50" applyFont="1" applyFill="1" applyBorder="1" applyAlignment="1">
      <alignment horizontal="center" vertical="center"/>
      <protection/>
    </xf>
    <xf numFmtId="171" fontId="17" fillId="34" borderId="0" xfId="51" applyNumberFormat="1" applyFont="1" applyFill="1" applyBorder="1" applyAlignment="1">
      <alignment horizontal="center" vertical="center" wrapText="1"/>
      <protection/>
    </xf>
    <xf numFmtId="0" fontId="18" fillId="0" borderId="15" xfId="50" applyFont="1" applyFill="1" applyBorder="1" applyAlignment="1">
      <alignment horizontal="center" vertical="center"/>
      <protection/>
    </xf>
    <xf numFmtId="0" fontId="6" fillId="0" borderId="15" xfId="50" applyFont="1" applyBorder="1" applyAlignment="1">
      <alignment horizontal="left" vertical="center" indent="1"/>
      <protection/>
    </xf>
    <xf numFmtId="0" fontId="3" fillId="0" borderId="15" xfId="50" applyFont="1" applyBorder="1" applyAlignment="1">
      <alignment horizontal="center" vertical="center"/>
      <protection/>
    </xf>
    <xf numFmtId="0" fontId="6" fillId="0" borderId="15" xfId="50" applyFont="1" applyBorder="1" applyAlignment="1">
      <alignment vertical="center" wrapText="1"/>
      <protection/>
    </xf>
    <xf numFmtId="0" fontId="6" fillId="0" borderId="16" xfId="50" applyFont="1" applyBorder="1" applyAlignment="1">
      <alignment vertical="center" wrapText="1"/>
      <protection/>
    </xf>
    <xf numFmtId="0" fontId="6" fillId="2" borderId="17" xfId="50" applyFont="1" applyFill="1" applyBorder="1" applyAlignment="1">
      <alignment vertical="center" wrapText="1"/>
      <protection/>
    </xf>
    <xf numFmtId="171" fontId="6" fillId="0" borderId="15" xfId="55" applyFont="1" applyBorder="1" applyAlignment="1">
      <alignment vertical="center" wrapText="1"/>
    </xf>
    <xf numFmtId="171" fontId="6" fillId="0" borderId="18" xfId="55" applyFont="1" applyBorder="1" applyAlignment="1">
      <alignment vertical="center" wrapText="1"/>
    </xf>
    <xf numFmtId="171" fontId="6" fillId="0" borderId="0" xfId="55" applyFont="1" applyBorder="1" applyAlignment="1">
      <alignment vertical="center" wrapText="1"/>
    </xf>
    <xf numFmtId="0" fontId="17" fillId="0" borderId="0" xfId="50" applyFont="1" applyBorder="1" applyAlignment="1">
      <alignment vertical="center" wrapText="1"/>
      <protection/>
    </xf>
    <xf numFmtId="171" fontId="17" fillId="0" borderId="0" xfId="50" applyNumberFormat="1" applyFont="1" applyBorder="1" applyAlignment="1">
      <alignment vertical="center" wrapText="1"/>
      <protection/>
    </xf>
    <xf numFmtId="10" fontId="18" fillId="0" borderId="0" xfId="53" applyNumberFormat="1" applyFont="1" applyBorder="1" applyAlignment="1">
      <alignment horizontal="center" vertical="center"/>
    </xf>
    <xf numFmtId="0" fontId="18" fillId="0" borderId="19" xfId="50" applyFont="1" applyFill="1" applyBorder="1" applyAlignment="1">
      <alignment horizontal="center" vertical="center"/>
      <protection/>
    </xf>
    <xf numFmtId="0" fontId="6" fillId="0" borderId="19" xfId="50" applyFont="1" applyBorder="1" applyAlignment="1">
      <alignment horizontal="left" vertical="center" indent="1"/>
      <protection/>
    </xf>
    <xf numFmtId="0" fontId="3" fillId="0" borderId="19" xfId="50" applyFont="1" applyBorder="1" applyAlignment="1">
      <alignment horizontal="center" vertical="center"/>
      <protection/>
    </xf>
    <xf numFmtId="0" fontId="6" fillId="0" borderId="19" xfId="50" applyFont="1" applyBorder="1" applyAlignment="1">
      <alignment vertical="center" wrapText="1"/>
      <protection/>
    </xf>
    <xf numFmtId="0" fontId="6" fillId="0" borderId="20" xfId="50" applyFont="1" applyBorder="1" applyAlignment="1">
      <alignment vertical="center" wrapText="1"/>
      <protection/>
    </xf>
    <xf numFmtId="0" fontId="6" fillId="2" borderId="21" xfId="50" applyFont="1" applyFill="1" applyBorder="1" applyAlignment="1">
      <alignment vertical="center" wrapText="1"/>
      <protection/>
    </xf>
    <xf numFmtId="171" fontId="6" fillId="0" borderId="19" xfId="55" applyFont="1" applyBorder="1" applyAlignment="1">
      <alignment vertical="center" wrapText="1"/>
    </xf>
    <xf numFmtId="171" fontId="3" fillId="0" borderId="22" xfId="55" applyFont="1" applyBorder="1" applyAlignment="1">
      <alignment vertical="center"/>
    </xf>
    <xf numFmtId="171" fontId="6" fillId="0" borderId="0" xfId="55" applyFont="1" applyBorder="1" applyAlignment="1">
      <alignment vertical="center"/>
    </xf>
    <xf numFmtId="171" fontId="3" fillId="0" borderId="0" xfId="55" applyFont="1" applyBorder="1" applyAlignment="1">
      <alignment vertical="center"/>
    </xf>
    <xf numFmtId="0" fontId="6" fillId="0" borderId="19" xfId="50" applyFont="1" applyBorder="1" applyAlignment="1">
      <alignment horizontal="left" vertical="center" wrapText="1" indent="1"/>
      <protection/>
    </xf>
    <xf numFmtId="10" fontId="17" fillId="0" borderId="0" xfId="53" applyNumberFormat="1" applyFont="1" applyBorder="1" applyAlignment="1">
      <alignment horizontal="center" vertical="center"/>
    </xf>
    <xf numFmtId="190" fontId="3" fillId="0" borderId="19" xfId="50" applyNumberFormat="1" applyFont="1" applyBorder="1" applyAlignment="1">
      <alignment vertical="center"/>
      <protection/>
    </xf>
    <xf numFmtId="0" fontId="3" fillId="0" borderId="19" xfId="50" applyFont="1" applyBorder="1" applyAlignment="1">
      <alignment horizontal="left" vertical="center" wrapText="1" indent="1"/>
      <protection/>
    </xf>
    <xf numFmtId="0" fontId="3" fillId="0" borderId="20" xfId="50" applyFont="1" applyBorder="1" applyAlignment="1">
      <alignment horizontal="center" vertical="center"/>
      <protection/>
    </xf>
    <xf numFmtId="171" fontId="3" fillId="2" borderId="21" xfId="55" applyFont="1" applyFill="1" applyBorder="1" applyAlignment="1">
      <alignment horizontal="center" vertical="center"/>
    </xf>
    <xf numFmtId="171" fontId="3" fillId="0" borderId="19" xfId="55" applyFont="1" applyBorder="1" applyAlignment="1">
      <alignment vertical="center"/>
    </xf>
    <xf numFmtId="171" fontId="18" fillId="0" borderId="0" xfId="55" applyFont="1" applyBorder="1" applyAlignment="1">
      <alignment horizontal="center" vertical="center"/>
    </xf>
    <xf numFmtId="171" fontId="18" fillId="0" borderId="0" xfId="50" applyNumberFormat="1" applyFont="1" applyBorder="1" applyAlignment="1">
      <alignment vertical="center"/>
      <protection/>
    </xf>
    <xf numFmtId="171" fontId="19" fillId="0" borderId="0" xfId="50" applyNumberFormat="1" applyFont="1" applyBorder="1" applyAlignment="1">
      <alignment vertical="center"/>
      <protection/>
    </xf>
    <xf numFmtId="210" fontId="18" fillId="0" borderId="19" xfId="50" applyNumberFormat="1" applyFont="1" applyFill="1" applyBorder="1" applyAlignment="1">
      <alignment horizontal="center" vertical="center"/>
      <protection/>
    </xf>
    <xf numFmtId="0" fontId="3" fillId="0" borderId="19" xfId="50" applyFont="1" applyBorder="1" applyAlignment="1">
      <alignment vertical="center"/>
      <protection/>
    </xf>
    <xf numFmtId="0" fontId="3" fillId="0" borderId="19" xfId="50" applyFont="1" applyBorder="1" applyAlignment="1">
      <alignment horizontal="left" vertical="center" indent="1"/>
      <protection/>
    </xf>
    <xf numFmtId="171" fontId="17" fillId="0" borderId="0" xfId="50" applyNumberFormat="1" applyFont="1" applyBorder="1" applyAlignment="1">
      <alignment vertical="center"/>
      <protection/>
    </xf>
    <xf numFmtId="171" fontId="3" fillId="2" borderId="21" xfId="50" applyNumberFormat="1" applyFont="1" applyFill="1" applyBorder="1" applyAlignment="1">
      <alignment horizontal="center" vertical="center"/>
      <protection/>
    </xf>
    <xf numFmtId="171" fontId="18" fillId="0" borderId="0" xfId="50" applyNumberFormat="1" applyFont="1" applyBorder="1" applyAlignment="1">
      <alignment horizontal="center" vertical="center"/>
      <protection/>
    </xf>
    <xf numFmtId="0" fontId="3" fillId="0" borderId="19" xfId="50" applyFont="1" applyFill="1" applyBorder="1" applyAlignment="1">
      <alignment horizontal="center" vertical="center"/>
      <protection/>
    </xf>
    <xf numFmtId="0" fontId="3" fillId="0" borderId="19" xfId="50" applyFont="1" applyFill="1" applyBorder="1" applyAlignment="1">
      <alignment horizontal="left" vertical="center" indent="1"/>
      <protection/>
    </xf>
    <xf numFmtId="0" fontId="3" fillId="0" borderId="20" xfId="50" applyFont="1" applyFill="1" applyBorder="1" applyAlignment="1">
      <alignment horizontal="center" vertical="center" wrapText="1"/>
      <protection/>
    </xf>
    <xf numFmtId="171" fontId="3" fillId="2" borderId="21" xfId="50" applyNumberFormat="1" applyFont="1" applyFill="1" applyBorder="1" applyAlignment="1">
      <alignment horizontal="right" vertical="center"/>
      <protection/>
    </xf>
    <xf numFmtId="171" fontId="3" fillId="0" borderId="19" xfId="55" applyFont="1" applyFill="1" applyBorder="1" applyAlignment="1">
      <alignment horizontal="right" vertical="center"/>
    </xf>
    <xf numFmtId="171" fontId="18" fillId="0" borderId="0" xfId="50" applyNumberFormat="1" applyFont="1" applyFill="1" applyBorder="1" applyAlignment="1">
      <alignment horizontal="right" vertical="center"/>
      <protection/>
    </xf>
    <xf numFmtId="171" fontId="3" fillId="0" borderId="19" xfId="55" applyFont="1" applyFill="1" applyBorder="1" applyAlignment="1">
      <alignment vertical="center"/>
    </xf>
    <xf numFmtId="171" fontId="18" fillId="0" borderId="0" xfId="50" applyNumberFormat="1" applyFont="1" applyFill="1" applyBorder="1" applyAlignment="1">
      <alignment horizontal="center" vertical="center"/>
      <protection/>
    </xf>
    <xf numFmtId="171" fontId="18" fillId="0" borderId="0" xfId="50" applyNumberFormat="1" applyFont="1" applyFill="1" applyBorder="1" applyAlignment="1">
      <alignment vertical="center"/>
      <protection/>
    </xf>
    <xf numFmtId="0" fontId="3" fillId="0" borderId="0" xfId="50" applyFont="1" applyBorder="1" applyAlignment="1">
      <alignment vertical="center"/>
      <protection/>
    </xf>
    <xf numFmtId="0" fontId="3" fillId="0" borderId="0" xfId="50" applyFont="1" applyAlignment="1">
      <alignment vertical="center"/>
      <protection/>
    </xf>
    <xf numFmtId="171" fontId="6" fillId="0" borderId="22" xfId="55" applyFont="1" applyBorder="1" applyAlignment="1">
      <alignment vertical="center" wrapText="1"/>
    </xf>
    <xf numFmtId="171" fontId="3" fillId="2" borderId="21" xfId="55" applyFont="1" applyFill="1" applyBorder="1" applyAlignment="1">
      <alignment vertical="center" wrapText="1"/>
    </xf>
    <xf numFmtId="171" fontId="3" fillId="0" borderId="19" xfId="55" applyFont="1" applyBorder="1" applyAlignment="1">
      <alignment vertical="center" wrapText="1"/>
    </xf>
    <xf numFmtId="171" fontId="6" fillId="0" borderId="22" xfId="55" applyFont="1" applyBorder="1" applyAlignment="1">
      <alignment vertical="center"/>
    </xf>
    <xf numFmtId="171" fontId="18" fillId="0" borderId="0" xfId="55" applyFont="1" applyBorder="1" applyAlignment="1">
      <alignment vertical="center" wrapText="1"/>
    </xf>
    <xf numFmtId="171" fontId="20" fillId="0" borderId="0" xfId="55" applyFont="1" applyBorder="1" applyAlignment="1">
      <alignment vertical="center" wrapText="1"/>
    </xf>
    <xf numFmtId="171" fontId="20" fillId="0" borderId="0" xfId="50" applyNumberFormat="1" applyFont="1" applyBorder="1" applyAlignment="1">
      <alignment vertical="center"/>
      <protection/>
    </xf>
    <xf numFmtId="171" fontId="6" fillId="2" borderId="21" xfId="55" applyFont="1" applyFill="1" applyBorder="1" applyAlignment="1">
      <alignment vertical="center" wrapText="1"/>
    </xf>
    <xf numFmtId="171" fontId="17" fillId="0" borderId="0" xfId="55" applyFont="1" applyBorder="1" applyAlignment="1">
      <alignment vertical="center" wrapText="1"/>
    </xf>
    <xf numFmtId="0" fontId="3" fillId="2" borderId="19" xfId="51" applyFont="1" applyFill="1" applyBorder="1" applyAlignment="1">
      <alignment horizontal="center" vertical="center"/>
      <protection/>
    </xf>
    <xf numFmtId="0" fontId="3" fillId="2" borderId="19" xfId="51" applyFont="1" applyFill="1" applyBorder="1" applyAlignment="1">
      <alignment horizontal="left" vertical="center" indent="1"/>
      <protection/>
    </xf>
    <xf numFmtId="171" fontId="3" fillId="2" borderId="21" xfId="51" applyNumberFormat="1" applyFont="1" applyFill="1" applyBorder="1" applyAlignment="1">
      <alignment horizontal="center" vertical="center"/>
      <protection/>
    </xf>
    <xf numFmtId="171" fontId="3" fillId="2" borderId="19" xfId="55" applyFont="1" applyFill="1" applyBorder="1" applyAlignment="1">
      <alignment horizontal="right" vertical="center"/>
    </xf>
    <xf numFmtId="171" fontId="18" fillId="2" borderId="0" xfId="51" applyNumberFormat="1" applyFont="1" applyFill="1" applyBorder="1" applyAlignment="1">
      <alignment horizontal="center" vertical="center"/>
      <protection/>
    </xf>
    <xf numFmtId="171" fontId="18" fillId="2" borderId="0" xfId="51" applyNumberFormat="1" applyFont="1" applyFill="1" applyBorder="1" applyAlignment="1">
      <alignment horizontal="right" vertical="center"/>
      <protection/>
    </xf>
    <xf numFmtId="0" fontId="3" fillId="2" borderId="20" xfId="51" applyFont="1" applyFill="1" applyBorder="1" applyAlignment="1">
      <alignment horizontal="center" vertical="center"/>
      <protection/>
    </xf>
    <xf numFmtId="212" fontId="3" fillId="0" borderId="0" xfId="55" applyNumberFormat="1" applyFont="1" applyBorder="1" applyAlignment="1">
      <alignment vertical="center"/>
    </xf>
    <xf numFmtId="210" fontId="21" fillId="0" borderId="19" xfId="50" applyNumberFormat="1" applyFont="1" applyFill="1" applyBorder="1" applyAlignment="1">
      <alignment horizontal="center" vertical="center"/>
      <protection/>
    </xf>
    <xf numFmtId="0" fontId="3" fillId="0" borderId="19" xfId="50" applyFont="1" applyFill="1" applyBorder="1" applyAlignment="1">
      <alignment horizontal="left" vertical="center" wrapText="1" indent="1"/>
      <protection/>
    </xf>
    <xf numFmtId="171" fontId="22" fillId="0" borderId="0" xfId="50" applyNumberFormat="1" applyFont="1" applyBorder="1" applyAlignment="1">
      <alignment vertical="center"/>
      <protection/>
    </xf>
    <xf numFmtId="0" fontId="6" fillId="0" borderId="19" xfId="50" applyFont="1" applyBorder="1" applyAlignment="1">
      <alignment horizontal="left" vertical="center"/>
      <protection/>
    </xf>
    <xf numFmtId="0" fontId="3" fillId="0" borderId="20" xfId="50" applyFont="1" applyBorder="1" applyAlignment="1">
      <alignment vertical="center" wrapText="1"/>
      <protection/>
    </xf>
    <xf numFmtId="0" fontId="18" fillId="0" borderId="0" xfId="50" applyFont="1" applyBorder="1" applyAlignment="1">
      <alignment vertical="center" wrapText="1"/>
      <protection/>
    </xf>
    <xf numFmtId="171" fontId="3" fillId="0" borderId="0" xfId="55" applyFont="1" applyBorder="1" applyAlignment="1">
      <alignment horizontal="center" vertical="center"/>
    </xf>
    <xf numFmtId="171" fontId="3" fillId="0" borderId="0" xfId="50" applyNumberFormat="1" applyFont="1" applyBorder="1" applyAlignment="1">
      <alignment horizontal="center" vertical="center"/>
      <protection/>
    </xf>
    <xf numFmtId="0" fontId="3" fillId="0" borderId="19" xfId="50" applyFont="1" applyFill="1" applyBorder="1" applyAlignment="1">
      <alignment vertical="center"/>
      <protection/>
    </xf>
    <xf numFmtId="0" fontId="3" fillId="2" borderId="21" xfId="50" applyFont="1" applyFill="1" applyBorder="1" applyAlignment="1">
      <alignment horizontal="center" vertical="center"/>
      <protection/>
    </xf>
    <xf numFmtId="0" fontId="18" fillId="0" borderId="0" xfId="50" applyFont="1" applyBorder="1" applyAlignment="1">
      <alignment horizontal="center" vertical="center"/>
      <protection/>
    </xf>
    <xf numFmtId="0" fontId="6" fillId="0" borderId="19" xfId="50" applyFont="1" applyBorder="1" applyAlignment="1">
      <alignment horizontal="center" vertical="center"/>
      <protection/>
    </xf>
    <xf numFmtId="0" fontId="6" fillId="0" borderId="0" xfId="50" applyFont="1" applyBorder="1" applyAlignment="1">
      <alignment vertical="center"/>
      <protection/>
    </xf>
    <xf numFmtId="0" fontId="6" fillId="0" borderId="0" xfId="50" applyFont="1" applyAlignment="1">
      <alignment vertical="center"/>
      <protection/>
    </xf>
    <xf numFmtId="0" fontId="3" fillId="0" borderId="20" xfId="50" applyFont="1" applyFill="1" applyBorder="1" applyAlignment="1">
      <alignment horizontal="center" vertical="center"/>
      <protection/>
    </xf>
    <xf numFmtId="171" fontId="20" fillId="0" borderId="0" xfId="50" applyNumberFormat="1" applyFont="1" applyFill="1" applyBorder="1" applyAlignment="1">
      <alignment vertical="center"/>
      <protection/>
    </xf>
    <xf numFmtId="0" fontId="6" fillId="0" borderId="19" xfId="50" applyFont="1" applyFill="1" applyBorder="1" applyAlignment="1">
      <alignment horizontal="left" vertical="center"/>
      <protection/>
    </xf>
    <xf numFmtId="171" fontId="3" fillId="2" borderId="21" xfId="55" applyFont="1" applyFill="1" applyBorder="1" applyAlignment="1">
      <alignment horizontal="right" vertical="center"/>
    </xf>
    <xf numFmtId="171" fontId="18" fillId="0" borderId="0" xfId="55" applyFont="1" applyFill="1" applyBorder="1" applyAlignment="1">
      <alignment horizontal="right" vertical="center"/>
    </xf>
    <xf numFmtId="0" fontId="3" fillId="2" borderId="19" xfId="51" applyFont="1" applyFill="1" applyBorder="1" applyAlignment="1">
      <alignment horizontal="left" vertical="center" wrapText="1" indent="1"/>
      <protection/>
    </xf>
    <xf numFmtId="171" fontId="18" fillId="2" borderId="0" xfId="55" applyFont="1" applyFill="1" applyBorder="1" applyAlignment="1">
      <alignment horizontal="center" vertical="center"/>
    </xf>
    <xf numFmtId="0" fontId="6" fillId="0" borderId="19" xfId="1" applyFont="1" applyBorder="1" applyAlignment="1">
      <alignment horizontal="left" vertical="center"/>
    </xf>
    <xf numFmtId="0" fontId="6" fillId="0" borderId="19" xfId="50" applyFont="1" applyBorder="1" applyAlignment="1">
      <alignment horizontal="left" vertical="center" wrapText="1"/>
      <protection/>
    </xf>
    <xf numFmtId="210" fontId="21" fillId="0" borderId="19" xfId="50" applyNumberFormat="1" applyFont="1" applyFill="1" applyBorder="1" applyAlignment="1">
      <alignment horizontal="center" vertical="center" wrapText="1"/>
      <protection/>
    </xf>
    <xf numFmtId="190" fontId="3" fillId="0" borderId="19" xfId="50" applyNumberFormat="1" applyFont="1" applyFill="1" applyBorder="1" applyAlignment="1">
      <alignment vertical="center"/>
      <protection/>
    </xf>
    <xf numFmtId="171" fontId="3" fillId="0" borderId="22" xfId="55" applyFont="1" applyFill="1" applyBorder="1" applyAlignment="1">
      <alignment vertical="center"/>
    </xf>
    <xf numFmtId="171" fontId="3" fillId="0" borderId="0" xfId="55" applyFont="1" applyFill="1" applyBorder="1" applyAlignment="1">
      <alignment vertical="center"/>
    </xf>
    <xf numFmtId="10" fontId="18" fillId="0" borderId="0" xfId="53" applyNumberFormat="1" applyFont="1" applyFill="1" applyBorder="1" applyAlignment="1">
      <alignment horizontal="center" vertical="center"/>
    </xf>
    <xf numFmtId="4" fontId="3" fillId="0" borderId="19" xfId="50" applyNumberFormat="1" applyFont="1" applyFill="1" applyBorder="1" applyAlignment="1">
      <alignment vertical="center"/>
      <protection/>
    </xf>
    <xf numFmtId="4" fontId="3" fillId="0" borderId="19" xfId="50" applyNumberFormat="1" applyFont="1" applyFill="1" applyBorder="1" applyAlignment="1">
      <alignment horizontal="left" vertical="center" indent="1"/>
      <protection/>
    </xf>
    <xf numFmtId="4" fontId="3" fillId="2" borderId="21" xfId="50" applyNumberFormat="1" applyFont="1" applyFill="1" applyBorder="1" applyAlignment="1">
      <alignment vertical="center"/>
      <protection/>
    </xf>
    <xf numFmtId="4" fontId="18" fillId="0" borderId="0" xfId="50" applyNumberFormat="1" applyFont="1" applyFill="1" applyBorder="1" applyAlignment="1">
      <alignment vertical="center"/>
      <protection/>
    </xf>
    <xf numFmtId="171" fontId="20" fillId="0" borderId="0" xfId="55" applyFont="1" applyFill="1" applyBorder="1" applyAlignment="1">
      <alignment vertical="center"/>
    </xf>
    <xf numFmtId="4" fontId="3" fillId="0" borderId="0" xfId="50" applyNumberFormat="1" applyFont="1" applyBorder="1" applyAlignment="1">
      <alignment vertical="center"/>
      <protection/>
    </xf>
    <xf numFmtId="4" fontId="3" fillId="0" borderId="0" xfId="50" applyNumberFormat="1" applyFont="1" applyAlignment="1">
      <alignment vertical="center"/>
      <protection/>
    </xf>
    <xf numFmtId="171" fontId="18" fillId="0" borderId="0" xfId="55" applyFont="1" applyFill="1" applyBorder="1" applyAlignment="1">
      <alignment horizontal="center" vertical="center"/>
    </xf>
    <xf numFmtId="171" fontId="19" fillId="0" borderId="0" xfId="50" applyNumberFormat="1" applyFont="1" applyFill="1" applyBorder="1" applyAlignment="1">
      <alignment vertical="center"/>
      <protection/>
    </xf>
    <xf numFmtId="0" fontId="3" fillId="0" borderId="19" xfId="51" applyFont="1" applyFill="1" applyBorder="1" applyAlignment="1">
      <alignment horizontal="center" vertical="center"/>
      <protection/>
    </xf>
    <xf numFmtId="171" fontId="3" fillId="0" borderId="22" xfId="50" applyNumberFormat="1" applyFont="1" applyFill="1" applyBorder="1" applyAlignment="1">
      <alignment vertical="center"/>
      <protection/>
    </xf>
    <xf numFmtId="171" fontId="3" fillId="0" borderId="0" xfId="50" applyNumberFormat="1" applyFont="1" applyFill="1" applyBorder="1" applyAlignment="1">
      <alignment vertical="center"/>
      <protection/>
    </xf>
    <xf numFmtId="171" fontId="6" fillId="0" borderId="22" xfId="50" applyNumberFormat="1" applyFont="1" applyBorder="1" applyAlignment="1">
      <alignment vertical="center" wrapText="1"/>
      <protection/>
    </xf>
    <xf numFmtId="171" fontId="6" fillId="0" borderId="0" xfId="50" applyNumberFormat="1" applyFont="1" applyBorder="1" applyAlignment="1">
      <alignment vertical="center" wrapText="1"/>
      <protection/>
    </xf>
    <xf numFmtId="0" fontId="3" fillId="0" borderId="19" xfId="50" applyFont="1" applyBorder="1" applyAlignment="1">
      <alignment vertical="center" wrapText="1"/>
      <protection/>
    </xf>
    <xf numFmtId="171" fontId="3" fillId="0" borderId="22" xfId="50" applyNumberFormat="1" applyFont="1" applyBorder="1" applyAlignment="1">
      <alignment vertical="center"/>
      <protection/>
    </xf>
    <xf numFmtId="171" fontId="3" fillId="0" borderId="0" xfId="50" applyNumberFormat="1" applyFont="1" applyBorder="1" applyAlignment="1">
      <alignment vertical="center"/>
      <protection/>
    </xf>
    <xf numFmtId="171" fontId="20" fillId="0" borderId="0" xfId="50" applyNumberFormat="1" applyFont="1" applyFill="1" applyBorder="1" applyAlignment="1">
      <alignment horizontal="right" vertical="center"/>
      <protection/>
    </xf>
    <xf numFmtId="0" fontId="3" fillId="0" borderId="20" xfId="50" applyFont="1" applyBorder="1" applyAlignment="1">
      <alignment horizontal="center" vertical="center" wrapText="1"/>
      <protection/>
    </xf>
    <xf numFmtId="2" fontId="18" fillId="0" borderId="0" xfId="50" applyNumberFormat="1" applyFont="1" applyBorder="1" applyAlignment="1">
      <alignment vertical="center" wrapText="1"/>
      <protection/>
    </xf>
    <xf numFmtId="210" fontId="18" fillId="0" borderId="23" xfId="50" applyNumberFormat="1" applyFont="1" applyFill="1" applyBorder="1" applyAlignment="1">
      <alignment horizontal="center" vertical="center"/>
      <protection/>
    </xf>
    <xf numFmtId="0" fontId="6" fillId="0" borderId="23" xfId="50" applyFont="1" applyBorder="1" applyAlignment="1">
      <alignment horizontal="left" vertical="center" indent="1"/>
      <protection/>
    </xf>
    <xf numFmtId="0" fontId="6" fillId="0" borderId="24" xfId="50" applyFont="1" applyBorder="1" applyAlignment="1">
      <alignment horizontal="left" vertical="center" indent="1"/>
      <protection/>
    </xf>
    <xf numFmtId="0" fontId="3" fillId="0" borderId="24" xfId="50" applyFont="1" applyBorder="1" applyAlignment="1">
      <alignment horizontal="center" vertical="center"/>
      <protection/>
    </xf>
    <xf numFmtId="0" fontId="6" fillId="0" borderId="24" xfId="50" applyFont="1" applyBorder="1" applyAlignment="1">
      <alignment vertical="center" wrapText="1"/>
      <protection/>
    </xf>
    <xf numFmtId="0" fontId="3" fillId="0" borderId="25" xfId="50" applyFont="1" applyBorder="1" applyAlignment="1">
      <alignment vertical="center" wrapText="1"/>
      <protection/>
    </xf>
    <xf numFmtId="171" fontId="3" fillId="0" borderId="26" xfId="55" applyFont="1" applyBorder="1" applyAlignment="1">
      <alignment vertical="center" wrapText="1"/>
    </xf>
    <xf numFmtId="0" fontId="3" fillId="0" borderId="24" xfId="50" applyFont="1" applyBorder="1" applyAlignment="1">
      <alignment vertical="center" wrapText="1"/>
      <protection/>
    </xf>
    <xf numFmtId="171" fontId="3" fillId="0" borderId="27" xfId="55" applyFont="1" applyBorder="1" applyAlignment="1">
      <alignment vertical="center" wrapText="1"/>
    </xf>
    <xf numFmtId="171" fontId="3" fillId="0" borderId="0" xfId="55" applyFont="1" applyBorder="1" applyAlignment="1">
      <alignment vertical="center" wrapText="1"/>
    </xf>
    <xf numFmtId="0" fontId="23" fillId="34" borderId="11" xfId="50" applyFont="1" applyFill="1" applyBorder="1" applyAlignment="1">
      <alignment vertical="center"/>
      <protection/>
    </xf>
    <xf numFmtId="0" fontId="3" fillId="34" borderId="11" xfId="50" applyFont="1" applyFill="1" applyBorder="1" applyAlignment="1">
      <alignment horizontal="center" vertical="center"/>
      <protection/>
    </xf>
    <xf numFmtId="0" fontId="6" fillId="34" borderId="11" xfId="50" applyFont="1" applyFill="1" applyBorder="1" applyAlignment="1">
      <alignment vertical="center"/>
      <protection/>
    </xf>
    <xf numFmtId="0" fontId="3" fillId="34" borderId="12" xfId="50" applyFont="1" applyFill="1" applyBorder="1" applyAlignment="1">
      <alignment vertical="center"/>
      <protection/>
    </xf>
    <xf numFmtId="0" fontId="3" fillId="34" borderId="13" xfId="50" applyFont="1" applyFill="1" applyBorder="1" applyAlignment="1">
      <alignment vertical="center"/>
      <protection/>
    </xf>
    <xf numFmtId="0" fontId="6" fillId="34" borderId="11" xfId="50" applyFont="1" applyFill="1" applyBorder="1" applyAlignment="1">
      <alignment horizontal="right" vertical="center"/>
      <protection/>
    </xf>
    <xf numFmtId="171" fontId="6" fillId="34" borderId="14" xfId="55" applyFont="1" applyFill="1" applyBorder="1" applyAlignment="1">
      <alignment vertical="center"/>
    </xf>
    <xf numFmtId="171" fontId="6" fillId="34" borderId="0" xfId="55" applyFont="1" applyFill="1" applyBorder="1" applyAlignment="1">
      <alignment vertical="center"/>
    </xf>
    <xf numFmtId="0" fontId="18" fillId="34" borderId="0" xfId="50" applyFont="1" applyFill="1" applyBorder="1" applyAlignment="1">
      <alignment vertical="center"/>
      <protection/>
    </xf>
    <xf numFmtId="0" fontId="17" fillId="34" borderId="0" xfId="50" applyFont="1" applyFill="1" applyBorder="1" applyAlignment="1">
      <alignment horizontal="right" vertical="center"/>
      <protection/>
    </xf>
    <xf numFmtId="171" fontId="17" fillId="34" borderId="0" xfId="50" applyNumberFormat="1" applyFont="1" applyFill="1" applyBorder="1" applyAlignment="1">
      <alignment vertical="center"/>
      <protection/>
    </xf>
    <xf numFmtId="10" fontId="17" fillId="34" borderId="0" xfId="50" applyNumberFormat="1" applyFont="1" applyFill="1" applyBorder="1" applyAlignment="1">
      <alignment horizontal="center" vertical="center"/>
      <protection/>
    </xf>
    <xf numFmtId="0" fontId="6" fillId="0" borderId="0" xfId="50" applyFont="1" applyAlignment="1">
      <alignment horizontal="center" vertical="center"/>
      <protection/>
    </xf>
    <xf numFmtId="0" fontId="3" fillId="0" borderId="0" xfId="50" applyFont="1" applyAlignment="1">
      <alignment horizontal="center" vertical="center"/>
      <protection/>
    </xf>
    <xf numFmtId="171" fontId="3" fillId="0" borderId="0" xfId="55" applyFont="1" applyAlignment="1">
      <alignment vertical="center"/>
    </xf>
    <xf numFmtId="0" fontId="3" fillId="0" borderId="0" xfId="50" applyFont="1" applyAlignment="1">
      <alignment horizontal="center" vertical="center"/>
      <protection/>
    </xf>
    <xf numFmtId="171" fontId="3" fillId="0" borderId="0" xfId="55" applyFont="1" applyAlignment="1">
      <alignment vertical="center"/>
    </xf>
    <xf numFmtId="171" fontId="3" fillId="0" borderId="0" xfId="55" applyFont="1" applyBorder="1" applyAlignment="1">
      <alignment vertical="center"/>
    </xf>
    <xf numFmtId="171" fontId="3" fillId="0" borderId="0" xfId="50" applyNumberFormat="1" applyFont="1" applyAlignment="1">
      <alignment vertical="center"/>
      <protection/>
    </xf>
    <xf numFmtId="0" fontId="3" fillId="0" borderId="0" xfId="50" applyFont="1" applyAlignment="1">
      <alignment horizontal="right" vertical="center"/>
      <protection/>
    </xf>
    <xf numFmtId="171" fontId="6" fillId="0" borderId="0" xfId="55" applyFont="1" applyAlignment="1">
      <alignment vertical="center"/>
    </xf>
    <xf numFmtId="210" fontId="3" fillId="0" borderId="19" xfId="50" applyNumberFormat="1" applyFont="1" applyFill="1" applyBorder="1" applyAlignment="1">
      <alignment horizontal="center" vertical="center"/>
      <protection/>
    </xf>
    <xf numFmtId="10" fontId="3" fillId="0" borderId="0" xfId="53" applyNumberFormat="1" applyFont="1" applyBorder="1" applyAlignment="1">
      <alignment horizontal="center" vertical="center"/>
    </xf>
    <xf numFmtId="0" fontId="11" fillId="0" borderId="19" xfId="50" applyFont="1" applyBorder="1" applyAlignment="1">
      <alignment horizontal="left" vertical="center" indent="1"/>
      <protection/>
    </xf>
    <xf numFmtId="0" fontId="24" fillId="0" borderId="19" xfId="50" applyFont="1" applyBorder="1" applyAlignment="1">
      <alignment horizontal="left" vertical="center" wrapText="1" indent="1"/>
      <protection/>
    </xf>
    <xf numFmtId="0" fontId="3" fillId="0" borderId="0" xfId="50" applyFont="1" applyAlignment="1">
      <alignment horizontal="left" vertical="center"/>
      <protection/>
    </xf>
    <xf numFmtId="0" fontId="3" fillId="0" borderId="11" xfId="50" applyFont="1" applyBorder="1" applyAlignment="1">
      <alignment vertical="center"/>
      <protection/>
    </xf>
    <xf numFmtId="0" fontId="3" fillId="0" borderId="11" xfId="50" applyFont="1" applyBorder="1" applyAlignment="1">
      <alignment vertical="center" wrapText="1"/>
      <protection/>
    </xf>
    <xf numFmtId="0" fontId="3" fillId="0" borderId="11" xfId="50" applyFont="1" applyBorder="1" applyAlignment="1">
      <alignment horizontal="center" vertical="center"/>
      <protection/>
    </xf>
    <xf numFmtId="177" fontId="3" fillId="0" borderId="11" xfId="47" applyFont="1" applyBorder="1" applyAlignment="1">
      <alignment vertical="center"/>
    </xf>
    <xf numFmtId="177" fontId="3" fillId="0" borderId="11" xfId="47" applyFont="1" applyBorder="1" applyAlignment="1">
      <alignment vertical="center" wrapText="1"/>
    </xf>
    <xf numFmtId="171" fontId="3" fillId="0" borderId="11" xfId="55" applyFont="1" applyBorder="1" applyAlignment="1">
      <alignment horizontal="right" vertical="center" wrapText="1"/>
    </xf>
    <xf numFmtId="171" fontId="3" fillId="0" borderId="11" xfId="55" applyFont="1" applyBorder="1" applyAlignment="1">
      <alignment horizontal="right" vertical="center"/>
    </xf>
    <xf numFmtId="0" fontId="3" fillId="2" borderId="11" xfId="50" applyFont="1" applyFill="1" applyBorder="1" applyAlignment="1">
      <alignment horizontal="center" vertical="center"/>
      <protection/>
    </xf>
    <xf numFmtId="171" fontId="3" fillId="2" borderId="11" xfId="55" applyFont="1" applyFill="1" applyBorder="1" applyAlignment="1">
      <alignment horizontal="right" vertical="center" wrapText="1"/>
    </xf>
    <xf numFmtId="171" fontId="12" fillId="0" borderId="0" xfId="50" applyNumberFormat="1" applyFont="1" applyAlignment="1">
      <alignment horizontal="center" vertical="center"/>
      <protection/>
    </xf>
    <xf numFmtId="0" fontId="3" fillId="0" borderId="12" xfId="50" applyFont="1" applyBorder="1" applyAlignment="1">
      <alignment vertical="center"/>
      <protection/>
    </xf>
    <xf numFmtId="0" fontId="3" fillId="0" borderId="28" xfId="50" applyFont="1" applyBorder="1" applyAlignment="1">
      <alignment vertical="center"/>
      <protection/>
    </xf>
    <xf numFmtId="177" fontId="3" fillId="0" borderId="29" xfId="47" applyFont="1" applyBorder="1" applyAlignment="1">
      <alignment vertical="center" wrapText="1"/>
    </xf>
    <xf numFmtId="171" fontId="3" fillId="0" borderId="28" xfId="55" applyFont="1" applyBorder="1" applyAlignment="1">
      <alignment horizontal="right" vertical="center"/>
    </xf>
    <xf numFmtId="171" fontId="3" fillId="0" borderId="11" xfId="55" applyFont="1" applyBorder="1" applyAlignment="1">
      <alignment vertical="center"/>
    </xf>
    <xf numFmtId="0" fontId="11" fillId="0" borderId="11" xfId="50" applyFont="1" applyBorder="1" applyAlignment="1">
      <alignment vertical="center"/>
      <protection/>
    </xf>
    <xf numFmtId="0" fontId="3" fillId="0" borderId="12" xfId="50" applyFont="1" applyBorder="1" applyAlignment="1">
      <alignment vertical="center" wrapText="1"/>
      <protection/>
    </xf>
    <xf numFmtId="0" fontId="3" fillId="0" borderId="30" xfId="50" applyFont="1" applyBorder="1" applyAlignment="1">
      <alignment vertical="center" wrapText="1"/>
      <protection/>
    </xf>
    <xf numFmtId="0" fontId="3" fillId="0" borderId="31" xfId="50" applyFont="1" applyBorder="1" applyAlignment="1">
      <alignment vertical="center" wrapText="1"/>
      <protection/>
    </xf>
    <xf numFmtId="0" fontId="6" fillId="36" borderId="11" xfId="50" applyFont="1" applyFill="1" applyBorder="1" applyAlignment="1">
      <alignment horizontal="center" vertical="center"/>
      <protection/>
    </xf>
    <xf numFmtId="171" fontId="6" fillId="36" borderId="11" xfId="55" applyFont="1" applyFill="1" applyBorder="1" applyAlignment="1">
      <alignment horizontal="center" vertical="center"/>
    </xf>
    <xf numFmtId="171" fontId="6" fillId="36" borderId="11" xfId="51" applyNumberFormat="1" applyFont="1" applyFill="1" applyBorder="1" applyAlignment="1">
      <alignment horizontal="center" vertical="center" wrapText="1"/>
      <protection/>
    </xf>
    <xf numFmtId="0" fontId="17" fillId="36" borderId="0" xfId="50" applyFont="1" applyFill="1" applyBorder="1" applyAlignment="1">
      <alignment horizontal="center" vertical="center"/>
      <protection/>
    </xf>
    <xf numFmtId="171" fontId="17" fillId="36" borderId="0" xfId="51" applyNumberFormat="1" applyFont="1" applyFill="1" applyBorder="1" applyAlignment="1">
      <alignment horizontal="center" vertical="center" wrapText="1"/>
      <protection/>
    </xf>
    <xf numFmtId="0" fontId="3" fillId="36" borderId="0" xfId="50" applyFont="1" applyFill="1" applyBorder="1" applyAlignment="1">
      <alignment vertical="center"/>
      <protection/>
    </xf>
    <xf numFmtId="0" fontId="3" fillId="36" borderId="0" xfId="50" applyFont="1" applyFill="1" applyAlignment="1">
      <alignment vertical="center"/>
      <protection/>
    </xf>
    <xf numFmtId="0" fontId="3" fillId="36" borderId="0" xfId="50" applyFont="1" applyFill="1" applyBorder="1" applyAlignment="1">
      <alignment horizontal="center" vertical="center"/>
      <protection/>
    </xf>
    <xf numFmtId="0" fontId="17" fillId="36" borderId="0" xfId="50" applyFont="1" applyFill="1" applyBorder="1" applyAlignment="1">
      <alignment vertical="center" wrapText="1"/>
      <protection/>
    </xf>
    <xf numFmtId="171" fontId="17" fillId="36" borderId="0" xfId="50" applyNumberFormat="1" applyFont="1" applyFill="1" applyBorder="1" applyAlignment="1">
      <alignment vertical="center" wrapText="1"/>
      <protection/>
    </xf>
    <xf numFmtId="10" fontId="18" fillId="36" borderId="0" xfId="53" applyNumberFormat="1" applyFont="1" applyFill="1" applyBorder="1" applyAlignment="1">
      <alignment horizontal="center" vertical="center"/>
    </xf>
    <xf numFmtId="0" fontId="6" fillId="36" borderId="11" xfId="50" applyFont="1" applyFill="1" applyBorder="1" applyAlignment="1">
      <alignment horizontal="left" vertical="center"/>
      <protection/>
    </xf>
    <xf numFmtId="0" fontId="6" fillId="36" borderId="11" xfId="50" applyNumberFormat="1" applyFont="1" applyFill="1" applyBorder="1" applyAlignment="1">
      <alignment horizontal="left" vertical="center"/>
      <protection/>
    </xf>
    <xf numFmtId="0" fontId="3" fillId="36" borderId="11" xfId="50" applyFont="1" applyFill="1" applyBorder="1" applyAlignment="1">
      <alignment vertical="center"/>
      <protection/>
    </xf>
    <xf numFmtId="0" fontId="6" fillId="36" borderId="11" xfId="50" applyFont="1" applyFill="1" applyBorder="1" applyAlignment="1">
      <alignment vertical="center"/>
      <protection/>
    </xf>
    <xf numFmtId="0" fontId="3" fillId="36" borderId="10" xfId="50" applyFont="1" applyFill="1" applyBorder="1" applyAlignment="1">
      <alignment horizontal="left" vertical="center"/>
      <protection/>
    </xf>
    <xf numFmtId="0" fontId="8" fillId="36" borderId="0" xfId="50" applyFont="1" applyFill="1" applyBorder="1" applyAlignment="1">
      <alignment horizontal="left" vertical="center"/>
      <protection/>
    </xf>
    <xf numFmtId="0" fontId="3" fillId="36" borderId="0" xfId="50" applyFont="1" applyFill="1" applyAlignment="1">
      <alignment horizontal="left" vertical="center"/>
      <protection/>
    </xf>
    <xf numFmtId="171" fontId="3" fillId="36" borderId="0" xfId="55" applyFont="1" applyFill="1" applyAlignment="1">
      <alignment horizontal="right" vertical="center"/>
    </xf>
    <xf numFmtId="171" fontId="3" fillId="36" borderId="0" xfId="50" applyNumberFormat="1" applyFont="1" applyFill="1" applyBorder="1" applyAlignment="1">
      <alignment vertical="center"/>
      <protection/>
    </xf>
    <xf numFmtId="171" fontId="6" fillId="36" borderId="29" xfId="51" applyNumberFormat="1" applyFont="1" applyFill="1" applyBorder="1" applyAlignment="1">
      <alignment horizontal="center" vertical="center" wrapText="1"/>
      <protection/>
    </xf>
    <xf numFmtId="0" fontId="3" fillId="37" borderId="0" xfId="50" applyFont="1" applyFill="1" applyAlignment="1">
      <alignment vertical="center"/>
      <protection/>
    </xf>
    <xf numFmtId="0" fontId="3" fillId="37" borderId="28" xfId="50" applyFont="1" applyFill="1" applyBorder="1" applyAlignment="1">
      <alignment horizontal="center" vertical="center"/>
      <protection/>
    </xf>
    <xf numFmtId="0" fontId="3" fillId="37" borderId="29" xfId="50" applyFont="1" applyFill="1" applyBorder="1" applyAlignment="1">
      <alignment horizontal="center" vertical="center"/>
      <protection/>
    </xf>
    <xf numFmtId="0" fontId="6" fillId="37" borderId="28" xfId="50" applyFont="1" applyFill="1" applyBorder="1" applyAlignment="1">
      <alignment horizontal="center" vertical="center"/>
      <protection/>
    </xf>
    <xf numFmtId="0" fontId="6" fillId="0" borderId="12" xfId="50" applyFont="1" applyBorder="1" applyAlignment="1">
      <alignment vertical="center"/>
      <protection/>
    </xf>
    <xf numFmtId="0" fontId="6" fillId="0" borderId="11" xfId="50" applyFont="1" applyBorder="1" applyAlignment="1">
      <alignment vertical="center"/>
      <protection/>
    </xf>
    <xf numFmtId="0" fontId="6" fillId="0" borderId="12" xfId="50" applyFont="1" applyBorder="1" applyAlignment="1">
      <alignment horizontal="left" vertical="center"/>
      <protection/>
    </xf>
    <xf numFmtId="0" fontId="6" fillId="0" borderId="11" xfId="50" applyFont="1" applyBorder="1" applyAlignment="1">
      <alignment horizontal="left" vertical="center"/>
      <protection/>
    </xf>
    <xf numFmtId="0" fontId="6" fillId="0" borderId="11" xfId="50" applyFont="1" applyBorder="1" applyAlignment="1">
      <alignment horizontal="center" vertical="center"/>
      <protection/>
    </xf>
    <xf numFmtId="0" fontId="6" fillId="0" borderId="28" xfId="50" applyFont="1" applyBorder="1" applyAlignment="1">
      <alignment horizontal="left" vertical="center"/>
      <protection/>
    </xf>
    <xf numFmtId="0" fontId="6" fillId="0" borderId="29" xfId="50" applyFont="1" applyBorder="1" applyAlignment="1">
      <alignment horizontal="left" vertical="center"/>
      <protection/>
    </xf>
    <xf numFmtId="44" fontId="6" fillId="0" borderId="11" xfId="50" applyNumberFormat="1" applyFont="1" applyBorder="1" applyAlignment="1">
      <alignment horizontal="left" vertical="center"/>
      <protection/>
    </xf>
    <xf numFmtId="171" fontId="6" fillId="0" borderId="11" xfId="55" applyFont="1" applyBorder="1" applyAlignment="1">
      <alignment vertical="center" wrapText="1"/>
    </xf>
    <xf numFmtId="171" fontId="6" fillId="0" borderId="28" xfId="55" applyFont="1" applyBorder="1" applyAlignment="1">
      <alignment horizontal="left" vertical="center"/>
    </xf>
    <xf numFmtId="177" fontId="3" fillId="37" borderId="11" xfId="47" applyFont="1" applyFill="1" applyBorder="1" applyAlignment="1">
      <alignment vertical="center" wrapText="1"/>
    </xf>
    <xf numFmtId="177" fontId="6" fillId="0" borderId="11" xfId="47" applyFont="1" applyBorder="1" applyAlignment="1">
      <alignment vertical="center" wrapText="1"/>
    </xf>
    <xf numFmtId="44" fontId="3" fillId="0" borderId="11" xfId="50" applyNumberFormat="1" applyFont="1" applyBorder="1" applyAlignment="1">
      <alignment vertical="center"/>
      <protection/>
    </xf>
    <xf numFmtId="0" fontId="6" fillId="0" borderId="11" xfId="50" applyFont="1" applyBorder="1" applyAlignment="1">
      <alignment horizontal="left" vertical="center" indent="1"/>
      <protection/>
    </xf>
    <xf numFmtId="0" fontId="6" fillId="0" borderId="12" xfId="50" applyFont="1" applyBorder="1" applyAlignment="1">
      <alignment vertical="center" wrapText="1"/>
      <protection/>
    </xf>
    <xf numFmtId="171" fontId="3" fillId="0" borderId="28" xfId="55" applyFont="1" applyBorder="1" applyAlignment="1">
      <alignment vertical="center"/>
    </xf>
    <xf numFmtId="177" fontId="3" fillId="0" borderId="29" xfId="47" applyFont="1" applyBorder="1" applyAlignment="1">
      <alignment vertical="center"/>
    </xf>
    <xf numFmtId="177" fontId="6" fillId="0" borderId="11" xfId="47" applyFont="1" applyBorder="1" applyAlignment="1">
      <alignment vertical="center"/>
    </xf>
    <xf numFmtId="0" fontId="11" fillId="2" borderId="0" xfId="0" applyFont="1" applyAlignment="1">
      <alignment/>
    </xf>
    <xf numFmtId="0" fontId="6" fillId="36" borderId="11" xfId="50" applyFont="1" applyFill="1" applyBorder="1" applyAlignment="1">
      <alignment horizontal="left" vertical="center"/>
      <protection/>
    </xf>
    <xf numFmtId="0" fontId="3" fillId="37" borderId="11" xfId="50" applyFont="1" applyFill="1" applyBorder="1" applyAlignment="1">
      <alignment vertical="center"/>
      <protection/>
    </xf>
    <xf numFmtId="0" fontId="3" fillId="37" borderId="11" xfId="50" applyFont="1" applyFill="1" applyBorder="1" applyAlignment="1">
      <alignment horizontal="center" vertical="center"/>
      <protection/>
    </xf>
    <xf numFmtId="0" fontId="3" fillId="37" borderId="11" xfId="50" applyFont="1" applyFill="1" applyBorder="1" applyAlignment="1">
      <alignment vertical="center" wrapText="1"/>
      <protection/>
    </xf>
    <xf numFmtId="171" fontId="3" fillId="37" borderId="11" xfId="55" applyFont="1" applyFill="1" applyBorder="1" applyAlignment="1">
      <alignment vertical="center"/>
    </xf>
    <xf numFmtId="177" fontId="3" fillId="37" borderId="11" xfId="47" applyFont="1" applyFill="1" applyBorder="1" applyAlignment="1">
      <alignment vertical="center"/>
    </xf>
    <xf numFmtId="0" fontId="6" fillId="36" borderId="11" xfId="50" applyNumberFormat="1" applyFont="1" applyFill="1" applyBorder="1" applyAlignment="1">
      <alignment horizontal="left" vertical="center"/>
      <protection/>
    </xf>
    <xf numFmtId="0" fontId="6" fillId="0" borderId="11" xfId="50" applyFont="1" applyBorder="1" applyAlignment="1">
      <alignment vertical="center" wrapText="1"/>
      <protection/>
    </xf>
    <xf numFmtId="0" fontId="3" fillId="0" borderId="28" xfId="50" applyFont="1" applyBorder="1" applyAlignment="1">
      <alignment horizontal="left" vertical="center"/>
      <protection/>
    </xf>
    <xf numFmtId="0" fontId="3" fillId="0" borderId="11" xfId="50" applyFont="1" applyBorder="1" applyAlignment="1">
      <alignment horizontal="left" vertical="center"/>
      <protection/>
    </xf>
    <xf numFmtId="0" fontId="6" fillId="36" borderId="11" xfId="50" applyFont="1" applyFill="1" applyBorder="1" applyAlignment="1">
      <alignment vertical="center"/>
      <protection/>
    </xf>
    <xf numFmtId="0" fontId="3" fillId="36" borderId="11" xfId="50" applyFont="1" applyFill="1" applyBorder="1" applyAlignment="1">
      <alignment vertical="center"/>
      <protection/>
    </xf>
    <xf numFmtId="0" fontId="3" fillId="0" borderId="11" xfId="50" applyFont="1" applyBorder="1" applyAlignment="1">
      <alignment horizontal="left" vertical="center" wrapText="1"/>
      <protection/>
    </xf>
    <xf numFmtId="171" fontId="3" fillId="0" borderId="11" xfId="55" applyFont="1" applyBorder="1" applyAlignment="1">
      <alignment horizontal="left" vertical="center" wrapText="1"/>
    </xf>
    <xf numFmtId="171" fontId="3" fillId="0" borderId="11" xfId="50" applyNumberFormat="1" applyFont="1" applyBorder="1" applyAlignment="1">
      <alignment vertical="center"/>
      <protection/>
    </xf>
    <xf numFmtId="170" fontId="3" fillId="0" borderId="11" xfId="50" applyNumberFormat="1" applyFont="1" applyBorder="1" applyAlignment="1">
      <alignment vertical="center"/>
      <protection/>
    </xf>
    <xf numFmtId="170" fontId="3" fillId="0" borderId="29" xfId="50" applyNumberFormat="1" applyFont="1" applyBorder="1" applyAlignment="1">
      <alignment vertical="center"/>
      <protection/>
    </xf>
    <xf numFmtId="171" fontId="6" fillId="0" borderId="11" xfId="50" applyNumberFormat="1" applyFont="1" applyBorder="1" applyAlignment="1">
      <alignment vertical="center"/>
      <protection/>
    </xf>
    <xf numFmtId="171" fontId="3" fillId="0" borderId="11" xfId="55" applyFont="1" applyBorder="1" applyAlignment="1">
      <alignment horizontal="left" vertical="center"/>
    </xf>
    <xf numFmtId="2" fontId="3" fillId="0" borderId="11" xfId="50" applyNumberFormat="1" applyFont="1" applyBorder="1" applyAlignment="1">
      <alignment horizontal="right" vertical="center"/>
      <protection/>
    </xf>
    <xf numFmtId="215" fontId="3" fillId="0" borderId="11" xfId="50" applyNumberFormat="1" applyFont="1" applyBorder="1" applyAlignment="1">
      <alignment horizontal="left" vertical="center"/>
      <protection/>
    </xf>
    <xf numFmtId="215" fontId="6" fillId="0" borderId="11" xfId="50" applyNumberFormat="1" applyFont="1" applyBorder="1" applyAlignment="1">
      <alignment horizontal="left" vertical="center"/>
      <protection/>
    </xf>
    <xf numFmtId="0" fontId="3" fillId="2" borderId="30" xfId="0" applyFont="1" applyBorder="1" applyAlignment="1">
      <alignment horizontal="justify" vertical="top" wrapText="1"/>
    </xf>
    <xf numFmtId="0" fontId="6" fillId="36" borderId="30" xfId="50" applyFont="1" applyFill="1" applyBorder="1" applyAlignment="1">
      <alignment vertical="center"/>
      <protection/>
    </xf>
    <xf numFmtId="0" fontId="6" fillId="0" borderId="30" xfId="50" applyFont="1" applyBorder="1" applyAlignment="1">
      <alignment horizontal="left" vertical="center"/>
      <protection/>
    </xf>
    <xf numFmtId="0" fontId="3" fillId="0" borderId="30" xfId="50" applyFont="1" applyBorder="1" applyAlignment="1">
      <alignment horizontal="left" vertical="center"/>
      <protection/>
    </xf>
    <xf numFmtId="171" fontId="3" fillId="0" borderId="30" xfId="55" applyFont="1" applyBorder="1" applyAlignment="1">
      <alignment horizontal="left" vertical="center"/>
    </xf>
    <xf numFmtId="0" fontId="3" fillId="37" borderId="30" xfId="0" applyFont="1" applyFill="1" applyBorder="1" applyAlignment="1">
      <alignment horizontal="justify" vertical="top" wrapText="1"/>
    </xf>
    <xf numFmtId="0" fontId="3" fillId="37" borderId="11" xfId="0" applyFont="1" applyFill="1" applyBorder="1" applyAlignment="1">
      <alignment horizontal="left" vertical="top" wrapText="1"/>
    </xf>
    <xf numFmtId="0" fontId="3" fillId="0" borderId="11" xfId="0" applyFont="1" applyFill="1" applyBorder="1" applyAlignment="1">
      <alignment horizontal="left" vertical="justify" wrapText="1"/>
    </xf>
    <xf numFmtId="177" fontId="6" fillId="36" borderId="11" xfId="47" applyFont="1" applyFill="1" applyBorder="1" applyAlignment="1">
      <alignment vertical="center"/>
    </xf>
    <xf numFmtId="215" fontId="6" fillId="36" borderId="11" xfId="50" applyNumberFormat="1" applyFont="1" applyFill="1" applyBorder="1" applyAlignment="1">
      <alignment vertical="center"/>
      <protection/>
    </xf>
    <xf numFmtId="215" fontId="6" fillId="36" borderId="11" xfId="47" applyNumberFormat="1" applyFont="1" applyFill="1" applyBorder="1" applyAlignment="1">
      <alignment vertical="center" wrapText="1"/>
    </xf>
    <xf numFmtId="215" fontId="6" fillId="36" borderId="11" xfId="55" applyNumberFormat="1" applyFont="1" applyFill="1" applyBorder="1" applyAlignment="1">
      <alignment vertical="center" wrapText="1"/>
    </xf>
    <xf numFmtId="44" fontId="17" fillId="34" borderId="0" xfId="50" applyNumberFormat="1" applyFont="1" applyFill="1" applyBorder="1" applyAlignment="1">
      <alignment horizontal="right" vertical="center"/>
      <protection/>
    </xf>
    <xf numFmtId="44" fontId="3" fillId="0" borderId="0" xfId="50" applyNumberFormat="1" applyFont="1" applyBorder="1" applyAlignment="1">
      <alignment vertical="center"/>
      <protection/>
    </xf>
    <xf numFmtId="215" fontId="3" fillId="0" borderId="0" xfId="50" applyNumberFormat="1" applyFont="1" applyBorder="1" applyAlignment="1">
      <alignment vertical="center"/>
      <protection/>
    </xf>
    <xf numFmtId="44" fontId="6" fillId="0" borderId="0" xfId="50" applyNumberFormat="1" applyFont="1" applyBorder="1" applyAlignment="1">
      <alignment vertical="center"/>
      <protection/>
    </xf>
    <xf numFmtId="0" fontId="3" fillId="0" borderId="31" xfId="50" applyFont="1" applyBorder="1" applyAlignment="1">
      <alignment vertical="center"/>
      <protection/>
    </xf>
    <xf numFmtId="0" fontId="3" fillId="0" borderId="31" xfId="50" applyFont="1" applyBorder="1" applyAlignment="1">
      <alignment horizontal="center" vertical="center"/>
      <protection/>
    </xf>
    <xf numFmtId="171" fontId="3" fillId="0" borderId="31" xfId="55" applyFont="1" applyBorder="1" applyAlignment="1">
      <alignment vertical="center"/>
    </xf>
    <xf numFmtId="177" fontId="3" fillId="0" borderId="31" xfId="47" applyFont="1" applyBorder="1" applyAlignment="1">
      <alignment vertical="center"/>
    </xf>
    <xf numFmtId="171" fontId="3" fillId="0" borderId="10" xfId="55" applyFont="1" applyBorder="1" applyAlignment="1">
      <alignment horizontal="left" vertical="center"/>
    </xf>
    <xf numFmtId="171" fontId="3" fillId="0" borderId="10" xfId="55" applyFont="1" applyBorder="1" applyAlignment="1">
      <alignment horizontal="right" vertical="center"/>
    </xf>
    <xf numFmtId="0" fontId="6" fillId="0" borderId="32" xfId="0" applyFont="1" applyFill="1" applyBorder="1" applyAlignment="1">
      <alignment horizontal="left" vertical="justify" wrapText="1"/>
    </xf>
    <xf numFmtId="0" fontId="3" fillId="0" borderId="30" xfId="0" applyFont="1" applyFill="1" applyBorder="1" applyAlignment="1">
      <alignment horizontal="left" vertical="justify" wrapText="1"/>
    </xf>
    <xf numFmtId="171" fontId="3" fillId="0" borderId="30" xfId="55" applyFont="1" applyBorder="1" applyAlignment="1">
      <alignment horizontal="right" vertical="center"/>
    </xf>
    <xf numFmtId="0" fontId="17" fillId="0" borderId="0" xfId="50" applyFont="1" applyBorder="1" applyAlignment="1">
      <alignment horizontal="center" vertical="center" wrapText="1"/>
      <protection/>
    </xf>
    <xf numFmtId="44" fontId="17" fillId="0" borderId="0" xfId="50" applyNumberFormat="1" applyFont="1" applyBorder="1" applyAlignment="1">
      <alignment horizontal="center" vertical="center" wrapText="1"/>
      <protection/>
    </xf>
    <xf numFmtId="0" fontId="3" fillId="37" borderId="12" xfId="50" applyFont="1" applyFill="1" applyBorder="1" applyAlignment="1">
      <alignment vertical="center"/>
      <protection/>
    </xf>
    <xf numFmtId="43" fontId="17" fillId="34" borderId="0" xfId="50" applyNumberFormat="1" applyFont="1" applyFill="1" applyBorder="1" applyAlignment="1">
      <alignment horizontal="right" vertical="center"/>
      <protection/>
    </xf>
    <xf numFmtId="171" fontId="3" fillId="0" borderId="10" xfId="50" applyNumberFormat="1" applyFont="1" applyBorder="1" applyAlignment="1">
      <alignment horizontal="center" vertical="center"/>
      <protection/>
    </xf>
    <xf numFmtId="0" fontId="6" fillId="0" borderId="12" xfId="50" applyFont="1" applyBorder="1" applyAlignment="1">
      <alignment horizontal="left" vertical="center"/>
      <protection/>
    </xf>
    <xf numFmtId="0" fontId="6" fillId="0" borderId="28" xfId="50" applyFont="1" applyBorder="1" applyAlignment="1">
      <alignment horizontal="left" vertical="center"/>
      <protection/>
    </xf>
    <xf numFmtId="0" fontId="6" fillId="0" borderId="29" xfId="50" applyFont="1" applyBorder="1" applyAlignment="1">
      <alignment horizontal="left" vertical="center"/>
      <protection/>
    </xf>
    <xf numFmtId="44" fontId="17" fillId="0" borderId="25" xfId="50" applyNumberFormat="1" applyFont="1" applyBorder="1" applyAlignment="1">
      <alignment horizontal="center" vertical="center" wrapText="1"/>
      <protection/>
    </xf>
    <xf numFmtId="0" fontId="17" fillId="0" borderId="0" xfId="50" applyFont="1" applyBorder="1" applyAlignment="1">
      <alignment horizontal="center" vertical="center" wrapText="1"/>
      <protection/>
    </xf>
    <xf numFmtId="0" fontId="3" fillId="0" borderId="28" xfId="50" applyFont="1" applyBorder="1" applyAlignment="1">
      <alignment horizontal="left" vertical="center"/>
      <protection/>
    </xf>
    <xf numFmtId="0" fontId="3" fillId="0" borderId="29" xfId="50" applyFont="1" applyBorder="1" applyAlignment="1">
      <alignment horizontal="left" vertical="center"/>
      <protection/>
    </xf>
    <xf numFmtId="0" fontId="6" fillId="0" borderId="12" xfId="50" applyFont="1" applyBorder="1" applyAlignment="1">
      <alignment horizontal="left" vertical="center" wrapText="1"/>
      <protection/>
    </xf>
    <xf numFmtId="0" fontId="6" fillId="0" borderId="28" xfId="50" applyFont="1" applyBorder="1" applyAlignment="1">
      <alignment horizontal="left" vertical="center" wrapText="1"/>
      <protection/>
    </xf>
    <xf numFmtId="0" fontId="6" fillId="0" borderId="29" xfId="50" applyFont="1" applyBorder="1" applyAlignment="1">
      <alignment horizontal="left" vertical="center" wrapText="1"/>
      <protection/>
    </xf>
    <xf numFmtId="0" fontId="6" fillId="0" borderId="0" xfId="50" applyFont="1" applyAlignment="1">
      <alignment horizontal="center" vertical="center"/>
      <protection/>
    </xf>
    <xf numFmtId="0" fontId="8" fillId="0" borderId="0" xfId="50" applyFont="1" applyAlignment="1">
      <alignment horizontal="center" vertical="center"/>
      <protection/>
    </xf>
    <xf numFmtId="0" fontId="25" fillId="0" borderId="0" xfId="50" applyFont="1" applyAlignment="1">
      <alignment horizontal="center" vertical="center"/>
      <protection/>
    </xf>
    <xf numFmtId="0" fontId="12" fillId="0" borderId="0" xfId="50" applyFont="1" applyAlignment="1">
      <alignment horizontal="left" vertical="center"/>
      <protection/>
    </xf>
    <xf numFmtId="0" fontId="3" fillId="36" borderId="28" xfId="50" applyFont="1" applyFill="1" applyBorder="1" applyAlignment="1">
      <alignment horizontal="center" vertical="center"/>
      <protection/>
    </xf>
    <xf numFmtId="0" fontId="3" fillId="36" borderId="29" xfId="50" applyFont="1" applyFill="1" applyBorder="1" applyAlignment="1">
      <alignment horizontal="center" vertical="center"/>
      <protection/>
    </xf>
    <xf numFmtId="0" fontId="6" fillId="37" borderId="12" xfId="50" applyFont="1" applyFill="1" applyBorder="1" applyAlignment="1">
      <alignment horizontal="center" vertical="center"/>
      <protection/>
    </xf>
    <xf numFmtId="0" fontId="6" fillId="37" borderId="28" xfId="50" applyFont="1" applyFill="1" applyBorder="1" applyAlignment="1">
      <alignment horizontal="center" vertical="center"/>
      <protection/>
    </xf>
    <xf numFmtId="0" fontId="6" fillId="37" borderId="29" xfId="50" applyFont="1" applyFill="1" applyBorder="1" applyAlignment="1">
      <alignment horizontal="center" vertical="center"/>
      <protection/>
    </xf>
    <xf numFmtId="0" fontId="3" fillId="0" borderId="12" xfId="50" applyFont="1" applyBorder="1" applyAlignment="1">
      <alignment horizontal="left" vertical="center"/>
      <protection/>
    </xf>
    <xf numFmtId="0" fontId="6" fillId="0" borderId="11" xfId="50" applyFont="1" applyBorder="1" applyAlignment="1">
      <alignment horizontal="left" vertical="center"/>
      <protection/>
    </xf>
  </cellXfs>
  <cellStyles count="52">
    <cellStyle name="Normal" xfId="0"/>
    <cellStyle name="RowLevel_0" xfId="1"/>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Or%C3%A7amento_do_Izidoria_CAIXA(1)" xfId="50"/>
    <cellStyle name="Normal_tabela_terrap_jun03" xfId="51"/>
    <cellStyle name="Nota" xfId="52"/>
    <cellStyle name="Percent" xfId="53"/>
    <cellStyle name="Saída" xfId="54"/>
    <cellStyle name="Comm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2002\Or&#231;amentos%202002\Gap\AV.AMERICANO%20DO%20BRAS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vgap"/>
      <sheetName val="RELACA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Q627"/>
  <sheetViews>
    <sheetView view="pageBreakPreview" zoomScaleSheetLayoutView="100" zoomScalePageLayoutView="0" workbookViewId="0" topLeftCell="B1">
      <selection activeCell="B1" sqref="B1:H206"/>
    </sheetView>
  </sheetViews>
  <sheetFormatPr defaultColWidth="7.10546875" defaultRowHeight="15"/>
  <cols>
    <col min="1" max="1" width="9.3359375" style="1" hidden="1" customWidth="1"/>
    <col min="2" max="2" width="8.4453125" style="169" customWidth="1"/>
    <col min="3" max="3" width="6.3359375" style="172" hidden="1" customWidth="1"/>
    <col min="4" max="4" width="54.5546875" style="1" customWidth="1"/>
    <col min="5" max="5" width="7.77734375" style="1" customWidth="1"/>
    <col min="6" max="6" width="10.6640625" style="1" customWidth="1"/>
    <col min="7" max="7" width="10.5546875" style="1" customWidth="1"/>
    <col min="8" max="8" width="14.4453125" style="175" customWidth="1"/>
    <col min="9" max="9" width="4.88671875" style="6" customWidth="1"/>
    <col min="10" max="10" width="11.21484375" style="16" customWidth="1"/>
    <col min="11" max="11" width="7.88671875" style="6" bestFit="1" customWidth="1"/>
    <col min="12" max="12" width="7.10546875" style="6" customWidth="1"/>
    <col min="13" max="13" width="9.4453125" style="6" customWidth="1"/>
    <col min="14" max="14" width="10.77734375" style="6" customWidth="1"/>
    <col min="15" max="15" width="6.88671875" style="8" customWidth="1"/>
    <col min="16" max="17" width="7.10546875" style="6" customWidth="1"/>
    <col min="18" max="16384" width="7.10546875" style="1" customWidth="1"/>
  </cols>
  <sheetData>
    <row r="1" spans="2:10" ht="24.75" customHeight="1">
      <c r="B1" s="2"/>
      <c r="C1" s="3"/>
      <c r="F1" s="4"/>
      <c r="G1" s="4"/>
      <c r="H1" s="5"/>
      <c r="J1" s="7"/>
    </row>
    <row r="2" spans="2:10" ht="19.5" customHeight="1">
      <c r="B2" s="9"/>
      <c r="C2" s="1"/>
      <c r="D2" s="10"/>
      <c r="E2" s="11"/>
      <c r="G2" s="5"/>
      <c r="H2" s="12"/>
      <c r="J2" s="13"/>
    </row>
    <row r="3" spans="2:8" ht="19.5" customHeight="1">
      <c r="B3" s="9"/>
      <c r="C3" s="1"/>
      <c r="D3" s="10"/>
      <c r="E3" s="11"/>
      <c r="G3" s="14"/>
      <c r="H3" s="15"/>
    </row>
    <row r="4" spans="2:8" ht="19.5" customHeight="1">
      <c r="B4" s="17"/>
      <c r="C4" s="18"/>
      <c r="D4" s="19"/>
      <c r="F4" s="20"/>
      <c r="G4" s="21"/>
      <c r="H4" s="20"/>
    </row>
    <row r="5" spans="2:8" ht="19.5" customHeight="1">
      <c r="B5" s="17"/>
      <c r="C5" s="18"/>
      <c r="D5" s="22"/>
      <c r="F5" s="297"/>
      <c r="G5" s="297"/>
      <c r="H5" s="297"/>
    </row>
    <row r="6" spans="1:15" ht="55.5" customHeight="1">
      <c r="A6" s="23" t="s">
        <v>0</v>
      </c>
      <c r="B6" s="24"/>
      <c r="C6" s="25"/>
      <c r="D6" s="24"/>
      <c r="E6" s="26"/>
      <c r="F6" s="27"/>
      <c r="G6" s="28"/>
      <c r="H6" s="29"/>
      <c r="I6" s="30"/>
      <c r="J6" s="30"/>
      <c r="K6" s="31"/>
      <c r="L6" s="32"/>
      <c r="M6" s="32"/>
      <c r="N6" s="32"/>
      <c r="O6" s="32"/>
    </row>
    <row r="7" spans="1:15" ht="12.75">
      <c r="A7" s="33"/>
      <c r="B7" s="34"/>
      <c r="C7" s="35"/>
      <c r="D7" s="36"/>
      <c r="E7" s="37"/>
      <c r="F7" s="38"/>
      <c r="G7" s="39"/>
      <c r="H7" s="40"/>
      <c r="I7" s="41"/>
      <c r="J7" s="41"/>
      <c r="K7" s="42"/>
      <c r="L7" s="42"/>
      <c r="M7" s="42"/>
      <c r="N7" s="43"/>
      <c r="O7" s="44"/>
    </row>
    <row r="8" spans="1:15" ht="12.75" hidden="1">
      <c r="A8" s="45"/>
      <c r="B8" s="46"/>
      <c r="C8" s="47"/>
      <c r="D8" s="48"/>
      <c r="E8" s="49"/>
      <c r="F8" s="50"/>
      <c r="G8" s="51"/>
      <c r="H8" s="52"/>
      <c r="I8" s="53"/>
      <c r="J8" s="54"/>
      <c r="K8" s="42"/>
      <c r="L8" s="42"/>
      <c r="M8" s="42"/>
      <c r="N8" s="43"/>
      <c r="O8" s="44"/>
    </row>
    <row r="9" spans="1:15" ht="12.75" hidden="1">
      <c r="A9" s="45"/>
      <c r="B9" s="46"/>
      <c r="C9" s="47"/>
      <c r="D9" s="55"/>
      <c r="E9" s="49"/>
      <c r="F9" s="50"/>
      <c r="G9" s="51"/>
      <c r="H9" s="52"/>
      <c r="I9" s="54"/>
      <c r="J9" s="54"/>
      <c r="K9" s="42"/>
      <c r="L9" s="42"/>
      <c r="M9" s="42"/>
      <c r="N9" s="43"/>
      <c r="O9" s="56"/>
    </row>
    <row r="10" spans="1:15" ht="12.75" hidden="1">
      <c r="A10" s="45" t="s">
        <v>6</v>
      </c>
      <c r="B10" s="46"/>
      <c r="C10" s="57"/>
      <c r="D10" s="58"/>
      <c r="E10" s="59"/>
      <c r="F10" s="60"/>
      <c r="G10" s="61"/>
      <c r="H10" s="52"/>
      <c r="I10" s="54"/>
      <c r="J10" s="54"/>
      <c r="K10" s="62"/>
      <c r="L10" s="63"/>
      <c r="M10" s="64"/>
      <c r="N10" s="63"/>
      <c r="O10" s="44"/>
    </row>
    <row r="11" spans="1:15" ht="12.75" hidden="1">
      <c r="A11" s="65" t="s">
        <v>7</v>
      </c>
      <c r="B11" s="66"/>
      <c r="C11" s="57"/>
      <c r="D11" s="67"/>
      <c r="E11" s="59"/>
      <c r="F11" s="60"/>
      <c r="G11" s="61"/>
      <c r="H11" s="52"/>
      <c r="I11" s="54"/>
      <c r="J11" s="54"/>
      <c r="K11" s="62"/>
      <c r="L11" s="63"/>
      <c r="M11" s="64"/>
      <c r="N11" s="63"/>
      <c r="O11" s="44"/>
    </row>
    <row r="12" spans="1:15" ht="12.75" hidden="1">
      <c r="A12" s="65" t="s">
        <v>8</v>
      </c>
      <c r="B12" s="66"/>
      <c r="C12" s="57"/>
      <c r="D12" s="67"/>
      <c r="E12" s="59"/>
      <c r="F12" s="60"/>
      <c r="G12" s="61"/>
      <c r="H12" s="52"/>
      <c r="I12" s="54"/>
      <c r="J12" s="54"/>
      <c r="K12" s="62"/>
      <c r="L12" s="63"/>
      <c r="M12" s="64"/>
      <c r="N12" s="63"/>
      <c r="O12" s="44"/>
    </row>
    <row r="13" spans="1:15" ht="12.75" hidden="1">
      <c r="A13" s="65" t="s">
        <v>9</v>
      </c>
      <c r="B13" s="66"/>
      <c r="C13" s="57"/>
      <c r="D13" s="67"/>
      <c r="E13" s="59"/>
      <c r="F13" s="60"/>
      <c r="G13" s="61"/>
      <c r="H13" s="52"/>
      <c r="I13" s="54"/>
      <c r="J13" s="54"/>
      <c r="K13" s="62"/>
      <c r="L13" s="63"/>
      <c r="M13" s="64"/>
      <c r="N13" s="63"/>
      <c r="O13" s="44"/>
    </row>
    <row r="14" spans="1:15" ht="12.75" hidden="1">
      <c r="A14" s="65" t="s">
        <v>10</v>
      </c>
      <c r="B14" s="46"/>
      <c r="C14" s="57"/>
      <c r="D14" s="58"/>
      <c r="E14" s="59"/>
      <c r="F14" s="60"/>
      <c r="G14" s="61"/>
      <c r="H14" s="52"/>
      <c r="I14" s="54"/>
      <c r="J14" s="54"/>
      <c r="K14" s="62"/>
      <c r="L14" s="63"/>
      <c r="M14" s="64"/>
      <c r="N14" s="63"/>
      <c r="O14" s="44"/>
    </row>
    <row r="15" spans="1:15" ht="12.75" hidden="1">
      <c r="A15" s="65" t="s">
        <v>11</v>
      </c>
      <c r="B15" s="66"/>
      <c r="C15" s="57"/>
      <c r="D15" s="58"/>
      <c r="E15" s="59"/>
      <c r="F15" s="60"/>
      <c r="G15" s="61"/>
      <c r="H15" s="52"/>
      <c r="I15" s="54"/>
      <c r="J15" s="54"/>
      <c r="K15" s="62"/>
      <c r="L15" s="63"/>
      <c r="M15" s="64"/>
      <c r="N15" s="63"/>
      <c r="O15" s="44"/>
    </row>
    <row r="16" spans="1:15" ht="12.75" hidden="1">
      <c r="A16" s="65" t="s">
        <v>12</v>
      </c>
      <c r="B16" s="46"/>
      <c r="C16" s="57"/>
      <c r="D16" s="58"/>
      <c r="E16" s="59"/>
      <c r="F16" s="60"/>
      <c r="G16" s="61"/>
      <c r="H16" s="52"/>
      <c r="I16" s="54"/>
      <c r="J16" s="54"/>
      <c r="K16" s="62"/>
      <c r="L16" s="63"/>
      <c r="M16" s="64"/>
      <c r="N16" s="63"/>
      <c r="O16" s="44"/>
    </row>
    <row r="17" spans="1:15" ht="12.75" hidden="1">
      <c r="A17" s="65" t="s">
        <v>13</v>
      </c>
      <c r="B17" s="46"/>
      <c r="C17" s="57"/>
      <c r="D17" s="58"/>
      <c r="E17" s="59"/>
      <c r="F17" s="60"/>
      <c r="G17" s="61"/>
      <c r="H17" s="52"/>
      <c r="I17" s="54"/>
      <c r="J17" s="54"/>
      <c r="K17" s="62"/>
      <c r="L17" s="63"/>
      <c r="M17" s="64"/>
      <c r="N17" s="63"/>
      <c r="O17" s="44"/>
    </row>
    <row r="18" spans="1:15" ht="12.75" hidden="1">
      <c r="A18" s="65"/>
      <c r="B18" s="46"/>
      <c r="C18" s="47"/>
      <c r="D18" s="55"/>
      <c r="E18" s="59"/>
      <c r="F18" s="60"/>
      <c r="G18" s="61"/>
      <c r="H18" s="52"/>
      <c r="I18" s="53"/>
      <c r="J18" s="53"/>
      <c r="K18" s="62"/>
      <c r="L18" s="63"/>
      <c r="M18" s="63"/>
      <c r="N18" s="68"/>
      <c r="O18" s="56"/>
    </row>
    <row r="19" spans="1:15" ht="12.75" hidden="1">
      <c r="A19" s="65" t="s">
        <v>14</v>
      </c>
      <c r="B19" s="66"/>
      <c r="C19" s="57"/>
      <c r="D19" s="58"/>
      <c r="E19" s="59"/>
      <c r="F19" s="60"/>
      <c r="G19" s="61"/>
      <c r="H19" s="52"/>
      <c r="I19" s="54"/>
      <c r="J19" s="54"/>
      <c r="K19" s="62"/>
      <c r="L19" s="63"/>
      <c r="M19" s="64"/>
      <c r="N19" s="63"/>
      <c r="O19" s="44"/>
    </row>
    <row r="20" spans="1:15" ht="12.75" hidden="1">
      <c r="A20" s="65" t="s">
        <v>15</v>
      </c>
      <c r="B20" s="66"/>
      <c r="C20" s="57"/>
      <c r="D20" s="58"/>
      <c r="E20" s="59"/>
      <c r="F20" s="69"/>
      <c r="G20" s="61"/>
      <c r="H20" s="52"/>
      <c r="I20" s="54"/>
      <c r="J20" s="54"/>
      <c r="K20" s="70"/>
      <c r="L20" s="63"/>
      <c r="M20" s="64"/>
      <c r="N20" s="63"/>
      <c r="O20" s="44"/>
    </row>
    <row r="21" spans="1:15" ht="12.75" hidden="1">
      <c r="A21" s="65" t="s">
        <v>16</v>
      </c>
      <c r="B21" s="66"/>
      <c r="C21" s="71"/>
      <c r="D21" s="72"/>
      <c r="E21" s="73"/>
      <c r="F21" s="74"/>
      <c r="G21" s="75"/>
      <c r="H21" s="52"/>
      <c r="I21" s="54"/>
      <c r="J21" s="54"/>
      <c r="K21" s="76"/>
      <c r="L21" s="76"/>
      <c r="M21" s="64"/>
      <c r="N21" s="63"/>
      <c r="O21" s="44"/>
    </row>
    <row r="22" spans="1:15" ht="12.75" hidden="1">
      <c r="A22" s="65" t="s">
        <v>17</v>
      </c>
      <c r="B22" s="66"/>
      <c r="C22" s="71"/>
      <c r="D22" s="72"/>
      <c r="E22" s="59"/>
      <c r="F22" s="69"/>
      <c r="G22" s="77"/>
      <c r="H22" s="52"/>
      <c r="I22" s="54"/>
      <c r="J22" s="54"/>
      <c r="K22" s="78"/>
      <c r="L22" s="79"/>
      <c r="M22" s="64"/>
      <c r="N22" s="63"/>
      <c r="O22" s="44"/>
    </row>
    <row r="23" spans="1:17" s="81" customFormat="1" ht="12.75" hidden="1">
      <c r="A23" s="65" t="s">
        <v>18</v>
      </c>
      <c r="B23" s="66"/>
      <c r="C23" s="71"/>
      <c r="D23" s="72"/>
      <c r="E23" s="59"/>
      <c r="F23" s="69"/>
      <c r="G23" s="77"/>
      <c r="H23" s="52"/>
      <c r="I23" s="54"/>
      <c r="J23" s="54"/>
      <c r="K23" s="78"/>
      <c r="L23" s="79"/>
      <c r="M23" s="64"/>
      <c r="N23" s="63"/>
      <c r="O23" s="44"/>
      <c r="P23" s="80"/>
      <c r="Q23" s="80"/>
    </row>
    <row r="24" spans="1:17" s="81" customFormat="1" ht="12.75" hidden="1">
      <c r="A24" s="65" t="s">
        <v>19</v>
      </c>
      <c r="B24" s="66"/>
      <c r="C24" s="57"/>
      <c r="D24" s="67"/>
      <c r="E24" s="59"/>
      <c r="F24" s="69"/>
      <c r="G24" s="61"/>
      <c r="H24" s="52"/>
      <c r="I24" s="54"/>
      <c r="J24" s="54"/>
      <c r="K24" s="70"/>
      <c r="L24" s="63"/>
      <c r="M24" s="64"/>
      <c r="N24" s="63"/>
      <c r="O24" s="44"/>
      <c r="P24" s="80"/>
      <c r="Q24" s="80"/>
    </row>
    <row r="25" spans="1:17" s="81" customFormat="1" ht="12.75">
      <c r="A25" s="65"/>
      <c r="B25" s="46"/>
      <c r="C25" s="47"/>
      <c r="D25" s="48"/>
      <c r="E25" s="49"/>
      <c r="F25" s="50"/>
      <c r="G25" s="51"/>
      <c r="H25" s="82"/>
      <c r="I25" s="41"/>
      <c r="J25" s="41"/>
      <c r="K25" s="42"/>
      <c r="L25" s="42"/>
      <c r="M25" s="42"/>
      <c r="N25" s="43"/>
      <c r="O25" s="44"/>
      <c r="P25" s="80"/>
      <c r="Q25" s="80"/>
    </row>
    <row r="26" spans="1:17" s="81" customFormat="1" ht="12.75">
      <c r="A26" s="65"/>
      <c r="B26" s="46"/>
      <c r="C26" s="47"/>
      <c r="D26" s="46"/>
      <c r="E26" s="59"/>
      <c r="F26" s="83"/>
      <c r="G26" s="84"/>
      <c r="H26" s="85"/>
      <c r="I26" s="53"/>
      <c r="J26" s="53"/>
      <c r="K26" s="86"/>
      <c r="L26" s="86"/>
      <c r="M26" s="86"/>
      <c r="N26" s="68"/>
      <c r="O26" s="56"/>
      <c r="P26" s="80"/>
      <c r="Q26" s="80"/>
    </row>
    <row r="27" spans="1:17" s="81" customFormat="1" ht="12.75">
      <c r="A27" s="65"/>
      <c r="B27" s="46"/>
      <c r="C27" s="47"/>
      <c r="D27" s="67"/>
      <c r="E27" s="59"/>
      <c r="F27" s="83"/>
      <c r="G27" s="84"/>
      <c r="H27" s="52"/>
      <c r="I27" s="54"/>
      <c r="J27" s="54"/>
      <c r="K27" s="86"/>
      <c r="L27" s="87"/>
      <c r="M27" s="88"/>
      <c r="N27" s="63"/>
      <c r="O27" s="44"/>
      <c r="P27" s="80"/>
      <c r="Q27" s="80"/>
    </row>
    <row r="28" spans="1:15" ht="12.75">
      <c r="A28" s="65" t="s">
        <v>20</v>
      </c>
      <c r="B28" s="66"/>
      <c r="C28" s="57"/>
      <c r="D28" s="58"/>
      <c r="E28" s="59"/>
      <c r="F28" s="60"/>
      <c r="G28" s="61"/>
      <c r="H28" s="52"/>
      <c r="I28" s="54"/>
      <c r="J28" s="54"/>
      <c r="K28" s="62"/>
      <c r="L28" s="63"/>
      <c r="M28" s="63"/>
      <c r="N28" s="63"/>
      <c r="O28" s="44"/>
    </row>
    <row r="29" spans="1:15" ht="12.75">
      <c r="A29" s="65" t="s">
        <v>21</v>
      </c>
      <c r="B29" s="66"/>
      <c r="C29" s="57"/>
      <c r="D29" s="67"/>
      <c r="E29" s="59"/>
      <c r="F29" s="60"/>
      <c r="G29" s="61"/>
      <c r="H29" s="52"/>
      <c r="I29" s="54" t="e">
        <f>H202/G29</f>
        <v>#DIV/0!</v>
      </c>
      <c r="J29" s="54"/>
      <c r="K29" s="62"/>
      <c r="L29" s="63"/>
      <c r="M29" s="63"/>
      <c r="N29" s="63"/>
      <c r="O29" s="44"/>
    </row>
    <row r="30" spans="1:15" ht="12.75">
      <c r="A30" s="65" t="s">
        <v>22</v>
      </c>
      <c r="B30" s="66"/>
      <c r="C30" s="57"/>
      <c r="D30" s="67"/>
      <c r="E30" s="59"/>
      <c r="F30" s="69"/>
      <c r="G30" s="61"/>
      <c r="H30" s="52"/>
      <c r="I30" s="54"/>
      <c r="J30" s="54"/>
      <c r="K30" s="70"/>
      <c r="L30" s="63"/>
      <c r="M30" s="63"/>
      <c r="N30" s="63"/>
      <c r="O30" s="44"/>
    </row>
    <row r="31" spans="1:15" ht="12.75">
      <c r="A31" s="65"/>
      <c r="B31" s="46"/>
      <c r="C31" s="47"/>
      <c r="D31" s="55"/>
      <c r="E31" s="49"/>
      <c r="F31" s="89"/>
      <c r="G31" s="51"/>
      <c r="H31" s="82"/>
      <c r="I31" s="41"/>
      <c r="J31" s="41"/>
      <c r="K31" s="90"/>
      <c r="L31" s="42"/>
      <c r="M31" s="42"/>
      <c r="N31" s="43"/>
      <c r="O31" s="56"/>
    </row>
    <row r="32" spans="1:15" ht="12.75">
      <c r="A32" s="65" t="s">
        <v>23</v>
      </c>
      <c r="B32" s="46"/>
      <c r="C32" s="57"/>
      <c r="D32" s="67"/>
      <c r="E32" s="59"/>
      <c r="F32" s="60"/>
      <c r="G32" s="61"/>
      <c r="H32" s="52"/>
      <c r="I32" s="54"/>
      <c r="J32" s="54"/>
      <c r="K32" s="62"/>
      <c r="L32" s="63"/>
      <c r="M32" s="63"/>
      <c r="N32" s="63"/>
      <c r="O32" s="44"/>
    </row>
    <row r="33" spans="1:15" ht="12.75" customHeight="1">
      <c r="A33" s="65" t="s">
        <v>24</v>
      </c>
      <c r="B33" s="46"/>
      <c r="C33" s="57"/>
      <c r="D33" s="67"/>
      <c r="E33" s="59"/>
      <c r="F33" s="60"/>
      <c r="G33" s="61"/>
      <c r="H33" s="52"/>
      <c r="I33" s="54"/>
      <c r="J33" s="54"/>
      <c r="K33" s="62"/>
      <c r="L33" s="63"/>
      <c r="M33" s="63"/>
      <c r="N33" s="63"/>
      <c r="O33" s="44"/>
    </row>
    <row r="34" spans="1:15" ht="12.75" customHeight="1">
      <c r="A34" s="65" t="s">
        <v>25</v>
      </c>
      <c r="B34" s="46"/>
      <c r="C34" s="57"/>
      <c r="D34" s="67"/>
      <c r="E34" s="59"/>
      <c r="F34" s="60"/>
      <c r="G34" s="61"/>
      <c r="H34" s="52"/>
      <c r="I34" s="54"/>
      <c r="J34" s="54"/>
      <c r="K34" s="62"/>
      <c r="L34" s="63"/>
      <c r="M34" s="63"/>
      <c r="N34" s="63"/>
      <c r="O34" s="44"/>
    </row>
    <row r="35" spans="1:15" ht="12.75" customHeight="1">
      <c r="A35" s="65"/>
      <c r="B35" s="46"/>
      <c r="C35" s="47"/>
      <c r="D35" s="48"/>
      <c r="E35" s="49"/>
      <c r="F35" s="89"/>
      <c r="G35" s="51"/>
      <c r="H35" s="82"/>
      <c r="I35" s="41"/>
      <c r="J35" s="41"/>
      <c r="K35" s="90"/>
      <c r="L35" s="42"/>
      <c r="M35" s="42"/>
      <c r="N35" s="43"/>
      <c r="O35" s="44"/>
    </row>
    <row r="36" spans="1:15" ht="12.75" customHeight="1">
      <c r="A36" s="65"/>
      <c r="B36" s="46"/>
      <c r="C36" s="47"/>
      <c r="D36" s="55"/>
      <c r="E36" s="49"/>
      <c r="F36" s="89"/>
      <c r="G36" s="51"/>
      <c r="H36" s="82"/>
      <c r="I36" s="41"/>
      <c r="J36" s="41"/>
      <c r="K36" s="90"/>
      <c r="L36" s="42"/>
      <c r="M36" s="42"/>
      <c r="N36" s="43"/>
      <c r="O36" s="56"/>
    </row>
    <row r="37" spans="1:15" ht="12.75" customHeight="1">
      <c r="A37" s="65" t="s">
        <v>26</v>
      </c>
      <c r="B37" s="66"/>
      <c r="C37" s="91"/>
      <c r="D37" s="92"/>
      <c r="E37" s="59"/>
      <c r="F37" s="93"/>
      <c r="G37" s="94"/>
      <c r="H37" s="52"/>
      <c r="I37" s="54"/>
      <c r="J37" s="54"/>
      <c r="K37" s="95"/>
      <c r="L37" s="96"/>
      <c r="M37" s="63"/>
      <c r="N37" s="63"/>
      <c r="O37" s="44"/>
    </row>
    <row r="38" spans="1:15" ht="12.75" customHeight="1">
      <c r="A38" s="65" t="s">
        <v>27</v>
      </c>
      <c r="B38" s="66"/>
      <c r="C38" s="91"/>
      <c r="D38" s="92"/>
      <c r="E38" s="97"/>
      <c r="F38" s="93"/>
      <c r="G38" s="94"/>
      <c r="H38" s="52"/>
      <c r="I38" s="98">
        <f>119.1/120</f>
        <v>0.9924999999999999</v>
      </c>
      <c r="J38" s="54"/>
      <c r="K38" s="95"/>
      <c r="L38" s="96"/>
      <c r="M38" s="63"/>
      <c r="N38" s="63"/>
      <c r="O38" s="44"/>
    </row>
    <row r="39" spans="1:15" ht="12.75" customHeight="1">
      <c r="A39" s="99" t="s">
        <v>28</v>
      </c>
      <c r="B39" s="66"/>
      <c r="C39" s="71"/>
      <c r="D39" s="100"/>
      <c r="E39" s="59"/>
      <c r="F39" s="69"/>
      <c r="G39" s="77"/>
      <c r="H39" s="52"/>
      <c r="I39" s="54"/>
      <c r="J39" s="54"/>
      <c r="K39" s="78"/>
      <c r="L39" s="79"/>
      <c r="M39" s="63"/>
      <c r="N39" s="63"/>
      <c r="O39" s="44"/>
    </row>
    <row r="40" spans="1:17" s="81" customFormat="1" ht="12.75">
      <c r="A40" s="65" t="s">
        <v>29</v>
      </c>
      <c r="B40" s="66"/>
      <c r="C40" s="57"/>
      <c r="D40" s="67"/>
      <c r="E40" s="59"/>
      <c r="F40" s="69"/>
      <c r="G40" s="61"/>
      <c r="H40" s="52"/>
      <c r="I40" s="54"/>
      <c r="J40" s="54"/>
      <c r="K40" s="63"/>
      <c r="L40" s="63"/>
      <c r="M40" s="63"/>
      <c r="N40" s="63"/>
      <c r="O40" s="44"/>
      <c r="P40" s="80"/>
      <c r="Q40" s="80"/>
    </row>
    <row r="41" spans="1:17" s="81" customFormat="1" ht="12.75">
      <c r="A41" s="65" t="s">
        <v>29</v>
      </c>
      <c r="B41" s="66"/>
      <c r="C41" s="57"/>
      <c r="D41" s="67"/>
      <c r="E41" s="59"/>
      <c r="F41" s="60"/>
      <c r="G41" s="61"/>
      <c r="H41" s="52"/>
      <c r="I41" s="54"/>
      <c r="J41" s="54"/>
      <c r="K41" s="62"/>
      <c r="L41" s="63"/>
      <c r="M41" s="63"/>
      <c r="N41" s="63"/>
      <c r="O41" s="44"/>
      <c r="P41" s="80"/>
      <c r="Q41" s="80"/>
    </row>
    <row r="42" spans="1:17" s="81" customFormat="1" ht="12.75">
      <c r="A42" s="65"/>
      <c r="B42" s="46"/>
      <c r="C42" s="47"/>
      <c r="D42" s="48"/>
      <c r="E42" s="49"/>
      <c r="F42" s="89"/>
      <c r="G42" s="51"/>
      <c r="H42" s="82"/>
      <c r="I42" s="41"/>
      <c r="J42" s="41"/>
      <c r="K42" s="90"/>
      <c r="L42" s="42"/>
      <c r="M42" s="42"/>
      <c r="N42" s="43"/>
      <c r="O42" s="44"/>
      <c r="P42" s="80"/>
      <c r="Q42" s="80"/>
    </row>
    <row r="43" spans="1:15" ht="12.75" hidden="1">
      <c r="A43" s="65"/>
      <c r="B43" s="46"/>
      <c r="C43" s="47"/>
      <c r="D43" s="48"/>
      <c r="E43" s="59"/>
      <c r="F43" s="60"/>
      <c r="G43" s="61"/>
      <c r="H43" s="52"/>
      <c r="I43" s="53"/>
      <c r="J43" s="53"/>
      <c r="K43" s="62"/>
      <c r="L43" s="63"/>
      <c r="M43" s="63"/>
      <c r="N43" s="68"/>
      <c r="O43" s="56"/>
    </row>
    <row r="44" spans="1:15" ht="12.75" hidden="1">
      <c r="A44" s="65"/>
      <c r="B44" s="46"/>
      <c r="C44" s="57"/>
      <c r="D44" s="67"/>
      <c r="E44" s="59"/>
      <c r="F44" s="60"/>
      <c r="G44" s="61"/>
      <c r="H44" s="52"/>
      <c r="I44" s="54"/>
      <c r="J44" s="54"/>
      <c r="K44" s="62"/>
      <c r="L44" s="101"/>
      <c r="M44" s="88"/>
      <c r="N44" s="63"/>
      <c r="O44" s="44"/>
    </row>
    <row r="45" spans="1:15" ht="12.75" hidden="1">
      <c r="A45" s="65" t="s">
        <v>16</v>
      </c>
      <c r="B45" s="66"/>
      <c r="C45" s="71"/>
      <c r="D45" s="72"/>
      <c r="E45" s="73"/>
      <c r="F45" s="74"/>
      <c r="G45" s="75"/>
      <c r="H45" s="52"/>
      <c r="I45" s="54"/>
      <c r="J45" s="54"/>
      <c r="K45" s="76"/>
      <c r="L45" s="76"/>
      <c r="M45" s="64"/>
      <c r="N45" s="63"/>
      <c r="O45" s="44"/>
    </row>
    <row r="46" spans="1:15" ht="12.75" hidden="1">
      <c r="A46" s="65" t="s">
        <v>17</v>
      </c>
      <c r="B46" s="66"/>
      <c r="C46" s="71"/>
      <c r="D46" s="72"/>
      <c r="E46" s="59"/>
      <c r="F46" s="69"/>
      <c r="G46" s="77"/>
      <c r="H46" s="52"/>
      <c r="I46" s="54"/>
      <c r="J46" s="54"/>
      <c r="K46" s="78"/>
      <c r="L46" s="79"/>
      <c r="M46" s="64"/>
      <c r="N46" s="63"/>
      <c r="O46" s="44"/>
    </row>
    <row r="47" spans="1:15" ht="12.75" hidden="1">
      <c r="A47" s="65" t="s">
        <v>14</v>
      </c>
      <c r="B47" s="66"/>
      <c r="C47" s="57"/>
      <c r="D47" s="58"/>
      <c r="E47" s="59"/>
      <c r="F47" s="60"/>
      <c r="G47" s="61"/>
      <c r="H47" s="52"/>
      <c r="I47" s="54"/>
      <c r="J47" s="54"/>
      <c r="K47" s="62"/>
      <c r="L47" s="63"/>
      <c r="M47" s="64"/>
      <c r="N47" s="63"/>
      <c r="O47" s="44"/>
    </row>
    <row r="48" spans="1:15" ht="12.75" hidden="1">
      <c r="A48" s="65" t="s">
        <v>15</v>
      </c>
      <c r="B48" s="66"/>
      <c r="C48" s="57"/>
      <c r="D48" s="58"/>
      <c r="E48" s="59"/>
      <c r="F48" s="69"/>
      <c r="G48" s="61"/>
      <c r="H48" s="52"/>
      <c r="I48" s="54"/>
      <c r="J48" s="54"/>
      <c r="K48" s="70"/>
      <c r="L48" s="63"/>
      <c r="M48" s="64"/>
      <c r="N48" s="63"/>
      <c r="O48" s="44"/>
    </row>
    <row r="49" spans="1:15" ht="12.75" hidden="1">
      <c r="A49" s="65" t="s">
        <v>19</v>
      </c>
      <c r="B49" s="66"/>
      <c r="C49" s="57"/>
      <c r="D49" s="58"/>
      <c r="E49" s="59"/>
      <c r="F49" s="60"/>
      <c r="G49" s="61"/>
      <c r="H49" s="52"/>
      <c r="I49" s="54"/>
      <c r="J49" s="54"/>
      <c r="K49" s="62"/>
      <c r="L49" s="63"/>
      <c r="M49" s="64"/>
      <c r="N49" s="63"/>
      <c r="O49" s="44"/>
    </row>
    <row r="50" spans="1:15" ht="12.75">
      <c r="A50" s="65"/>
      <c r="B50" s="46"/>
      <c r="C50" s="47"/>
      <c r="D50" s="48"/>
      <c r="E50" s="49"/>
      <c r="F50" s="89"/>
      <c r="G50" s="51"/>
      <c r="H50" s="82"/>
      <c r="I50" s="41"/>
      <c r="J50" s="41"/>
      <c r="K50" s="90"/>
      <c r="L50" s="42"/>
      <c r="M50" s="42"/>
      <c r="N50" s="43"/>
      <c r="O50" s="44"/>
    </row>
    <row r="51" spans="1:15" ht="12.75">
      <c r="A51" s="65"/>
      <c r="B51" s="46"/>
      <c r="C51" s="47"/>
      <c r="D51" s="55"/>
      <c r="E51" s="49"/>
      <c r="F51" s="89"/>
      <c r="G51" s="51"/>
      <c r="H51" s="82"/>
      <c r="I51" s="41"/>
      <c r="J51" s="41"/>
      <c r="K51" s="90"/>
      <c r="L51" s="42"/>
      <c r="M51" s="42"/>
      <c r="N51" s="43"/>
      <c r="O51" s="56"/>
    </row>
    <row r="52" spans="1:15" ht="12.75">
      <c r="A52" s="65" t="s">
        <v>26</v>
      </c>
      <c r="B52" s="66"/>
      <c r="C52" s="91"/>
      <c r="D52" s="92"/>
      <c r="E52" s="59"/>
      <c r="F52" s="93"/>
      <c r="G52" s="94"/>
      <c r="H52" s="52"/>
      <c r="I52" s="54"/>
      <c r="J52" s="54"/>
      <c r="K52" s="95"/>
      <c r="L52" s="96"/>
      <c r="M52" s="63"/>
      <c r="N52" s="63"/>
      <c r="O52" s="44"/>
    </row>
    <row r="53" spans="1:15" ht="12.75">
      <c r="A53" s="65" t="s">
        <v>27</v>
      </c>
      <c r="B53" s="66"/>
      <c r="C53" s="91"/>
      <c r="D53" s="92"/>
      <c r="E53" s="97"/>
      <c r="F53" s="93"/>
      <c r="G53" s="94"/>
      <c r="H53" s="52"/>
      <c r="I53" s="98">
        <f>59.55/60</f>
        <v>0.9924999999999999</v>
      </c>
      <c r="J53" s="54"/>
      <c r="K53" s="95"/>
      <c r="L53" s="96"/>
      <c r="M53" s="63"/>
      <c r="N53" s="63"/>
      <c r="O53" s="44"/>
    </row>
    <row r="54" spans="1:15" ht="12.75">
      <c r="A54" s="99" t="s">
        <v>28</v>
      </c>
      <c r="B54" s="66"/>
      <c r="C54" s="71"/>
      <c r="D54" s="100"/>
      <c r="E54" s="59"/>
      <c r="F54" s="69"/>
      <c r="G54" s="77"/>
      <c r="H54" s="52"/>
      <c r="I54" s="54"/>
      <c r="J54" s="54"/>
      <c r="K54" s="78"/>
      <c r="L54" s="79"/>
      <c r="M54" s="63"/>
      <c r="N54" s="63"/>
      <c r="O54" s="44"/>
    </row>
    <row r="55" spans="1:15" ht="12.75">
      <c r="A55" s="65" t="s">
        <v>30</v>
      </c>
      <c r="B55" s="66"/>
      <c r="C55" s="71"/>
      <c r="D55" s="72"/>
      <c r="E55" s="73"/>
      <c r="F55" s="74"/>
      <c r="G55" s="75"/>
      <c r="H55" s="52"/>
      <c r="I55" s="54"/>
      <c r="J55" s="54"/>
      <c r="K55" s="76"/>
      <c r="L55" s="76"/>
      <c r="M55" s="63"/>
      <c r="N55" s="63"/>
      <c r="O55" s="44"/>
    </row>
    <row r="56" spans="1:15" ht="12.75">
      <c r="A56" s="65"/>
      <c r="B56" s="66"/>
      <c r="C56" s="57"/>
      <c r="D56" s="67"/>
      <c r="E56" s="59"/>
      <c r="F56" s="69"/>
      <c r="G56" s="61"/>
      <c r="H56" s="52"/>
      <c r="I56" s="54"/>
      <c r="J56" s="54"/>
      <c r="K56" s="62"/>
      <c r="L56" s="63"/>
      <c r="M56" s="63"/>
      <c r="N56" s="63"/>
      <c r="O56" s="44"/>
    </row>
    <row r="57" spans="1:15" ht="12.75">
      <c r="A57" s="65"/>
      <c r="B57" s="66"/>
      <c r="C57" s="57"/>
      <c r="D57" s="67"/>
      <c r="E57" s="59"/>
      <c r="F57" s="60"/>
      <c r="G57" s="61"/>
      <c r="H57" s="52"/>
      <c r="I57" s="54"/>
      <c r="J57" s="54"/>
      <c r="K57" s="62"/>
      <c r="L57" s="63"/>
      <c r="M57" s="63"/>
      <c r="N57" s="63"/>
      <c r="O57" s="44"/>
    </row>
    <row r="58" spans="1:15" ht="12.75">
      <c r="A58" s="65"/>
      <c r="B58" s="46"/>
      <c r="C58" s="47"/>
      <c r="D58" s="48"/>
      <c r="E58" s="49"/>
      <c r="F58" s="89"/>
      <c r="G58" s="51"/>
      <c r="H58" s="82"/>
      <c r="I58" s="41"/>
      <c r="J58" s="41"/>
      <c r="K58" s="90"/>
      <c r="L58" s="42"/>
      <c r="M58" s="42"/>
      <c r="N58" s="43"/>
      <c r="O58" s="44"/>
    </row>
    <row r="59" spans="1:15" ht="12.75">
      <c r="A59" s="65"/>
      <c r="B59" s="46"/>
      <c r="C59" s="57"/>
      <c r="D59" s="102"/>
      <c r="E59" s="49"/>
      <c r="F59" s="89"/>
      <c r="G59" s="51"/>
      <c r="H59" s="82"/>
      <c r="I59" s="41"/>
      <c r="J59" s="41"/>
      <c r="K59" s="90"/>
      <c r="L59" s="42"/>
      <c r="M59" s="42"/>
      <c r="N59" s="43"/>
      <c r="O59" s="56"/>
    </row>
    <row r="60" spans="1:15" ht="12.75">
      <c r="A60" s="65" t="s">
        <v>31</v>
      </c>
      <c r="B60" s="66"/>
      <c r="C60" s="57"/>
      <c r="D60" s="58"/>
      <c r="E60" s="59"/>
      <c r="F60" s="69"/>
      <c r="G60" s="61"/>
      <c r="H60" s="52"/>
      <c r="I60" s="54"/>
      <c r="J60" s="54"/>
      <c r="K60" s="70"/>
      <c r="L60" s="63"/>
      <c r="M60" s="63"/>
      <c r="N60" s="63"/>
      <c r="O60" s="44"/>
    </row>
    <row r="61" spans="1:15" ht="12.75">
      <c r="A61" s="65" t="s">
        <v>32</v>
      </c>
      <c r="B61" s="66"/>
      <c r="C61" s="57"/>
      <c r="D61" s="58"/>
      <c r="E61" s="59"/>
      <c r="F61" s="69"/>
      <c r="G61" s="61"/>
      <c r="H61" s="52"/>
      <c r="I61" s="54"/>
      <c r="J61" s="54"/>
      <c r="K61" s="70"/>
      <c r="L61" s="63"/>
      <c r="M61" s="63"/>
      <c r="N61" s="63"/>
      <c r="O61" s="44"/>
    </row>
    <row r="62" spans="1:15" ht="12.75">
      <c r="A62" s="65" t="s">
        <v>33</v>
      </c>
      <c r="B62" s="66"/>
      <c r="C62" s="57"/>
      <c r="D62" s="58"/>
      <c r="E62" s="59"/>
      <c r="F62" s="69"/>
      <c r="G62" s="61"/>
      <c r="H62" s="52"/>
      <c r="I62" s="54">
        <f>6903.02/128.5</f>
        <v>53.720000000000006</v>
      </c>
      <c r="J62" s="54"/>
      <c r="K62" s="70"/>
      <c r="L62" s="63"/>
      <c r="M62" s="63"/>
      <c r="N62" s="63"/>
      <c r="O62" s="44"/>
    </row>
    <row r="63" spans="1:15" ht="12.75">
      <c r="A63" s="65" t="s">
        <v>34</v>
      </c>
      <c r="B63" s="66"/>
      <c r="C63" s="57"/>
      <c r="D63" s="58"/>
      <c r="E63" s="59"/>
      <c r="F63" s="69"/>
      <c r="G63" s="61"/>
      <c r="H63" s="52"/>
      <c r="I63" s="54"/>
      <c r="J63" s="54"/>
      <c r="K63" s="70"/>
      <c r="L63" s="63"/>
      <c r="M63" s="63"/>
      <c r="N63" s="63"/>
      <c r="O63" s="44"/>
    </row>
    <row r="64" spans="1:15" ht="12.75">
      <c r="A64" s="65" t="s">
        <v>35</v>
      </c>
      <c r="B64" s="66"/>
      <c r="C64" s="57"/>
      <c r="D64" s="58"/>
      <c r="E64" s="59"/>
      <c r="F64" s="69"/>
      <c r="G64" s="61"/>
      <c r="H64" s="52"/>
      <c r="I64" s="54"/>
      <c r="J64" s="54"/>
      <c r="K64" s="70"/>
      <c r="L64" s="63"/>
      <c r="M64" s="63"/>
      <c r="N64" s="63"/>
      <c r="O64" s="44"/>
    </row>
    <row r="65" spans="1:15" ht="12.75">
      <c r="A65" s="65" t="s">
        <v>36</v>
      </c>
      <c r="B65" s="66"/>
      <c r="C65" s="57"/>
      <c r="D65" s="58"/>
      <c r="E65" s="59"/>
      <c r="F65" s="69"/>
      <c r="G65" s="61"/>
      <c r="H65" s="52"/>
      <c r="I65" s="54"/>
      <c r="J65" s="54"/>
      <c r="K65" s="70"/>
      <c r="L65" s="63"/>
      <c r="M65" s="63"/>
      <c r="N65" s="63"/>
      <c r="O65" s="44"/>
    </row>
    <row r="66" spans="1:15" ht="12.75">
      <c r="A66" s="65" t="s">
        <v>37</v>
      </c>
      <c r="B66" s="66"/>
      <c r="C66" s="57"/>
      <c r="D66" s="58"/>
      <c r="E66" s="59"/>
      <c r="F66" s="69"/>
      <c r="G66" s="61"/>
      <c r="H66" s="52"/>
      <c r="I66" s="54"/>
      <c r="J66" s="54"/>
      <c r="K66" s="70"/>
      <c r="L66" s="63"/>
      <c r="M66" s="63"/>
      <c r="N66" s="63"/>
      <c r="O66" s="44"/>
    </row>
    <row r="67" spans="1:15" ht="12.75">
      <c r="A67" s="65" t="s">
        <v>38</v>
      </c>
      <c r="B67" s="66"/>
      <c r="C67" s="57"/>
      <c r="D67" s="58"/>
      <c r="E67" s="59"/>
      <c r="F67" s="69"/>
      <c r="G67" s="61"/>
      <c r="H67" s="52"/>
      <c r="I67" s="54"/>
      <c r="J67" s="54"/>
      <c r="K67" s="70"/>
      <c r="L67" s="63"/>
      <c r="M67" s="63"/>
      <c r="N67" s="63"/>
      <c r="O67" s="44"/>
    </row>
    <row r="68" spans="1:15" ht="12.75">
      <c r="A68" s="65" t="s">
        <v>39</v>
      </c>
      <c r="B68" s="46"/>
      <c r="C68" s="57"/>
      <c r="D68" s="67"/>
      <c r="E68" s="59"/>
      <c r="F68" s="60"/>
      <c r="G68" s="61"/>
      <c r="H68" s="52"/>
      <c r="I68" s="54"/>
      <c r="J68" s="54"/>
      <c r="K68" s="62"/>
      <c r="L68" s="63"/>
      <c r="M68" s="63"/>
      <c r="N68" s="63"/>
      <c r="O68" s="44"/>
    </row>
    <row r="69" spans="1:15" ht="12.75">
      <c r="A69" s="65" t="s">
        <v>40</v>
      </c>
      <c r="B69" s="46"/>
      <c r="C69" s="57"/>
      <c r="D69" s="67"/>
      <c r="E69" s="59"/>
      <c r="F69" s="60"/>
      <c r="G69" s="61"/>
      <c r="H69" s="52"/>
      <c r="I69" s="54"/>
      <c r="J69" s="54"/>
      <c r="K69" s="62"/>
      <c r="L69" s="63"/>
      <c r="M69" s="63"/>
      <c r="N69" s="63"/>
      <c r="O69" s="44"/>
    </row>
    <row r="70" spans="1:15" ht="12.75">
      <c r="A70" s="65" t="s">
        <v>41</v>
      </c>
      <c r="B70" s="66"/>
      <c r="C70" s="57"/>
      <c r="D70" s="67"/>
      <c r="E70" s="59"/>
      <c r="F70" s="60"/>
      <c r="G70" s="61"/>
      <c r="H70" s="52"/>
      <c r="I70" s="54"/>
      <c r="J70" s="54"/>
      <c r="K70" s="62"/>
      <c r="L70" s="63"/>
      <c r="M70" s="63"/>
      <c r="N70" s="63"/>
      <c r="O70" s="44"/>
    </row>
    <row r="71" spans="1:15" ht="12.75">
      <c r="A71" s="65" t="s">
        <v>42</v>
      </c>
      <c r="B71" s="46"/>
      <c r="C71" s="57"/>
      <c r="D71" s="58"/>
      <c r="E71" s="59"/>
      <c r="F71" s="69"/>
      <c r="G71" s="61"/>
      <c r="H71" s="52"/>
      <c r="I71" s="54"/>
      <c r="J71" s="54"/>
      <c r="K71" s="70"/>
      <c r="L71" s="63"/>
      <c r="M71" s="63"/>
      <c r="N71" s="63"/>
      <c r="O71" s="44"/>
    </row>
    <row r="72" spans="1:15" ht="12.75">
      <c r="A72" s="65"/>
      <c r="B72" s="46"/>
      <c r="C72" s="57"/>
      <c r="D72" s="58"/>
      <c r="E72" s="59"/>
      <c r="F72" s="69"/>
      <c r="G72" s="61"/>
      <c r="H72" s="52"/>
      <c r="I72" s="54"/>
      <c r="J72" s="54"/>
      <c r="K72" s="70"/>
      <c r="L72" s="63"/>
      <c r="M72" s="63"/>
      <c r="N72" s="63"/>
      <c r="O72" s="44"/>
    </row>
    <row r="73" spans="1:15" ht="12.75">
      <c r="A73" s="65" t="s">
        <v>43</v>
      </c>
      <c r="B73" s="46"/>
      <c r="C73" s="57"/>
      <c r="D73" s="67"/>
      <c r="E73" s="59"/>
      <c r="F73" s="69"/>
      <c r="G73" s="61"/>
      <c r="H73" s="52"/>
      <c r="I73" s="54"/>
      <c r="J73" s="54"/>
      <c r="K73" s="70"/>
      <c r="L73" s="63"/>
      <c r="M73" s="63"/>
      <c r="N73" s="63"/>
      <c r="O73" s="44"/>
    </row>
    <row r="74" spans="1:15" ht="12.75">
      <c r="A74" s="65" t="s">
        <v>44</v>
      </c>
      <c r="B74" s="46"/>
      <c r="C74" s="57"/>
      <c r="D74" s="67"/>
      <c r="E74" s="59"/>
      <c r="F74" s="69"/>
      <c r="G74" s="61"/>
      <c r="H74" s="52"/>
      <c r="I74" s="54"/>
      <c r="J74" s="54"/>
      <c r="K74" s="70"/>
      <c r="L74" s="63"/>
      <c r="M74" s="63"/>
      <c r="N74" s="63"/>
      <c r="O74" s="44"/>
    </row>
    <row r="75" spans="1:15" ht="12.75">
      <c r="A75" s="65" t="s">
        <v>45</v>
      </c>
      <c r="B75" s="46"/>
      <c r="C75" s="57"/>
      <c r="D75" s="67"/>
      <c r="E75" s="59"/>
      <c r="F75" s="60"/>
      <c r="G75" s="61"/>
      <c r="H75" s="52"/>
      <c r="I75" s="54"/>
      <c r="J75" s="54"/>
      <c r="K75" s="62"/>
      <c r="L75" s="63"/>
      <c r="M75" s="63"/>
      <c r="N75" s="63"/>
      <c r="O75" s="44"/>
    </row>
    <row r="76" spans="1:15" ht="12.75">
      <c r="A76" s="65" t="s">
        <v>46</v>
      </c>
      <c r="B76" s="46"/>
      <c r="C76" s="57"/>
      <c r="D76" s="67"/>
      <c r="E76" s="59"/>
      <c r="F76" s="60"/>
      <c r="G76" s="61"/>
      <c r="H76" s="52"/>
      <c r="I76" s="54"/>
      <c r="J76" s="54"/>
      <c r="K76" s="62"/>
      <c r="L76" s="63"/>
      <c r="M76" s="63"/>
      <c r="N76" s="63"/>
      <c r="O76" s="44"/>
    </row>
    <row r="77" spans="1:15" ht="12.75">
      <c r="A77" s="65" t="s">
        <v>47</v>
      </c>
      <c r="B77" s="46"/>
      <c r="C77" s="57"/>
      <c r="D77" s="67"/>
      <c r="E77" s="59"/>
      <c r="F77" s="60"/>
      <c r="G77" s="61"/>
      <c r="H77" s="52"/>
      <c r="I77" s="54"/>
      <c r="J77" s="54"/>
      <c r="K77" s="62"/>
      <c r="L77" s="63"/>
      <c r="M77" s="63"/>
      <c r="N77" s="63"/>
      <c r="O77" s="44"/>
    </row>
    <row r="78" spans="1:15" ht="12.75">
      <c r="A78" s="65" t="s">
        <v>48</v>
      </c>
      <c r="B78" s="46"/>
      <c r="C78" s="57"/>
      <c r="D78" s="67"/>
      <c r="E78" s="59"/>
      <c r="F78" s="60"/>
      <c r="G78" s="61"/>
      <c r="H78" s="52"/>
      <c r="I78" s="54"/>
      <c r="J78" s="54"/>
      <c r="K78" s="62"/>
      <c r="L78" s="63"/>
      <c r="M78" s="63"/>
      <c r="N78" s="63"/>
      <c r="O78" s="44"/>
    </row>
    <row r="79" spans="1:15" ht="12.75">
      <c r="A79" s="65" t="s">
        <v>49</v>
      </c>
      <c r="B79" s="46"/>
      <c r="C79" s="57"/>
      <c r="D79" s="67"/>
      <c r="E79" s="59"/>
      <c r="F79" s="69"/>
      <c r="G79" s="61"/>
      <c r="H79" s="52"/>
      <c r="I79" s="54"/>
      <c r="J79" s="54"/>
      <c r="K79" s="70"/>
      <c r="L79" s="63"/>
      <c r="M79" s="63"/>
      <c r="N79" s="63"/>
      <c r="O79" s="44"/>
    </row>
    <row r="80" spans="1:15" ht="12.75">
      <c r="A80" s="65" t="s">
        <v>50</v>
      </c>
      <c r="B80" s="46"/>
      <c r="C80" s="57"/>
      <c r="D80" s="67"/>
      <c r="E80" s="59"/>
      <c r="F80" s="69"/>
      <c r="G80" s="61"/>
      <c r="H80" s="52"/>
      <c r="I80" s="54"/>
      <c r="J80" s="54"/>
      <c r="K80" s="70"/>
      <c r="L80" s="63"/>
      <c r="M80" s="63"/>
      <c r="N80" s="63"/>
      <c r="O80" s="44"/>
    </row>
    <row r="81" spans="1:17" s="81" customFormat="1" ht="12.75">
      <c r="A81" s="178" t="s">
        <v>51</v>
      </c>
      <c r="B81" s="66"/>
      <c r="C81" s="57"/>
      <c r="D81" s="180"/>
      <c r="E81" s="59"/>
      <c r="F81" s="69"/>
      <c r="G81" s="61"/>
      <c r="H81" s="52"/>
      <c r="I81" s="54"/>
      <c r="J81" s="54"/>
      <c r="K81" s="106"/>
      <c r="L81" s="143"/>
      <c r="M81" s="143"/>
      <c r="N81" s="143"/>
      <c r="O81" s="179"/>
      <c r="P81" s="80"/>
      <c r="Q81" s="80"/>
    </row>
    <row r="82" spans="1:17" s="81" customFormat="1" ht="12.75">
      <c r="A82" s="178" t="s">
        <v>52</v>
      </c>
      <c r="B82" s="46"/>
      <c r="C82" s="57"/>
      <c r="D82" s="67"/>
      <c r="E82" s="59"/>
      <c r="F82" s="60"/>
      <c r="G82" s="61"/>
      <c r="H82" s="52"/>
      <c r="I82" s="54"/>
      <c r="J82" s="54"/>
      <c r="K82" s="105"/>
      <c r="L82" s="143"/>
      <c r="M82" s="143"/>
      <c r="N82" s="143"/>
      <c r="O82" s="179"/>
      <c r="P82" s="80"/>
      <c r="Q82" s="80"/>
    </row>
    <row r="83" spans="1:17" s="81" customFormat="1" ht="12.75">
      <c r="A83" s="178" t="s">
        <v>53</v>
      </c>
      <c r="B83" s="46"/>
      <c r="C83" s="57"/>
      <c r="D83" s="67"/>
      <c r="E83" s="59"/>
      <c r="F83" s="60"/>
      <c r="G83" s="61"/>
      <c r="H83" s="52"/>
      <c r="I83" s="54"/>
      <c r="J83" s="54"/>
      <c r="K83" s="105"/>
      <c r="L83" s="143"/>
      <c r="M83" s="143"/>
      <c r="N83" s="143"/>
      <c r="O83" s="179"/>
      <c r="P83" s="80"/>
      <c r="Q83" s="80"/>
    </row>
    <row r="84" spans="1:15" ht="12.75">
      <c r="A84" s="65" t="s">
        <v>54</v>
      </c>
      <c r="B84" s="46"/>
      <c r="C84" s="57"/>
      <c r="D84" s="67"/>
      <c r="E84" s="59"/>
      <c r="F84" s="60"/>
      <c r="G84" s="61"/>
      <c r="H84" s="52"/>
      <c r="I84" s="54"/>
      <c r="J84" s="54"/>
      <c r="K84" s="62"/>
      <c r="L84" s="63"/>
      <c r="M84" s="63"/>
      <c r="N84" s="63"/>
      <c r="O84" s="44"/>
    </row>
    <row r="85" spans="1:15" ht="12.75" customHeight="1">
      <c r="A85" s="65" t="s">
        <v>55</v>
      </c>
      <c r="B85" s="46"/>
      <c r="C85" s="57"/>
      <c r="D85" s="67"/>
      <c r="E85" s="59"/>
      <c r="F85" s="60"/>
      <c r="G85" s="61"/>
      <c r="H85" s="52"/>
      <c r="I85" s="54"/>
      <c r="J85" s="54"/>
      <c r="K85" s="62"/>
      <c r="L85" s="63"/>
      <c r="M85" s="63"/>
      <c r="N85" s="63"/>
      <c r="O85" s="44"/>
    </row>
    <row r="86" spans="1:15" ht="12.75" customHeight="1">
      <c r="A86" s="65" t="s">
        <v>56</v>
      </c>
      <c r="B86" s="66"/>
      <c r="C86" s="57"/>
      <c r="D86" s="67"/>
      <c r="E86" s="59"/>
      <c r="F86" s="69"/>
      <c r="G86" s="61"/>
      <c r="H86" s="52"/>
      <c r="I86" s="54"/>
      <c r="J86" s="54"/>
      <c r="K86" s="70"/>
      <c r="L86" s="63"/>
      <c r="M86" s="63"/>
      <c r="N86" s="63"/>
      <c r="O86" s="44"/>
    </row>
    <row r="87" spans="1:15" ht="12.75">
      <c r="A87" s="65" t="s">
        <v>57</v>
      </c>
      <c r="B87" s="46"/>
      <c r="C87" s="57"/>
      <c r="D87" s="67"/>
      <c r="E87" s="59"/>
      <c r="F87" s="69"/>
      <c r="G87" s="61"/>
      <c r="H87" s="52"/>
      <c r="I87" s="54"/>
      <c r="J87" s="54"/>
      <c r="K87" s="70"/>
      <c r="L87" s="63"/>
      <c r="M87" s="63"/>
      <c r="N87" s="63"/>
      <c r="O87" s="44"/>
    </row>
    <row r="88" spans="1:15" ht="12.75">
      <c r="A88" s="65" t="s">
        <v>58</v>
      </c>
      <c r="B88" s="46"/>
      <c r="C88" s="57"/>
      <c r="D88" s="67"/>
      <c r="E88" s="59"/>
      <c r="F88" s="69"/>
      <c r="G88" s="61"/>
      <c r="H88" s="52"/>
      <c r="I88" s="54"/>
      <c r="J88" s="54"/>
      <c r="K88" s="70"/>
      <c r="L88" s="63"/>
      <c r="M88" s="63"/>
      <c r="N88" s="63"/>
      <c r="O88" s="44"/>
    </row>
    <row r="89" spans="1:15" ht="12.75">
      <c r="A89" s="65" t="s">
        <v>59</v>
      </c>
      <c r="B89" s="46"/>
      <c r="C89" s="57"/>
      <c r="D89" s="67"/>
      <c r="E89" s="59"/>
      <c r="F89" s="69"/>
      <c r="G89" s="61"/>
      <c r="H89" s="52"/>
      <c r="I89" s="54"/>
      <c r="J89" s="54"/>
      <c r="K89" s="70"/>
      <c r="L89" s="63"/>
      <c r="M89" s="63"/>
      <c r="N89" s="63"/>
      <c r="O89" s="44"/>
    </row>
    <row r="90" spans="1:15" ht="12.75">
      <c r="A90" s="65" t="s">
        <v>60</v>
      </c>
      <c r="B90" s="46"/>
      <c r="C90" s="57"/>
      <c r="D90" s="67"/>
      <c r="E90" s="59"/>
      <c r="F90" s="69"/>
      <c r="G90" s="61"/>
      <c r="H90" s="52"/>
      <c r="I90" s="54"/>
      <c r="J90" s="54"/>
      <c r="K90" s="70"/>
      <c r="L90" s="63"/>
      <c r="M90" s="63"/>
      <c r="N90" s="63"/>
      <c r="O90" s="44"/>
    </row>
    <row r="91" spans="1:15" ht="12.75">
      <c r="A91" s="65" t="s">
        <v>61</v>
      </c>
      <c r="B91" s="46"/>
      <c r="C91" s="57"/>
      <c r="D91" s="67"/>
      <c r="E91" s="59"/>
      <c r="F91" s="69"/>
      <c r="G91" s="61"/>
      <c r="H91" s="52"/>
      <c r="I91" s="54"/>
      <c r="J91" s="54"/>
      <c r="K91" s="70"/>
      <c r="L91" s="63"/>
      <c r="M91" s="63"/>
      <c r="N91" s="63"/>
      <c r="O91" s="44"/>
    </row>
    <row r="92" spans="1:15" ht="12.75">
      <c r="A92" s="65" t="s">
        <v>25</v>
      </c>
      <c r="B92" s="66"/>
      <c r="C92" s="57"/>
      <c r="D92" s="67"/>
      <c r="E92" s="59"/>
      <c r="F92" s="69"/>
      <c r="G92" s="61"/>
      <c r="H92" s="52"/>
      <c r="I92" s="54"/>
      <c r="J92" s="54"/>
      <c r="K92" s="70"/>
      <c r="L92" s="63"/>
      <c r="M92" s="63"/>
      <c r="N92" s="63"/>
      <c r="O92" s="44"/>
    </row>
    <row r="93" spans="1:15" ht="12.75">
      <c r="A93" s="65" t="s">
        <v>62</v>
      </c>
      <c r="B93" s="66"/>
      <c r="C93" s="57"/>
      <c r="D93" s="67"/>
      <c r="E93" s="59"/>
      <c r="F93" s="60"/>
      <c r="G93" s="61"/>
      <c r="H93" s="52"/>
      <c r="I93" s="54"/>
      <c r="J93" s="54"/>
      <c r="K93" s="62"/>
      <c r="L93" s="63"/>
      <c r="M93" s="63"/>
      <c r="N93" s="63"/>
      <c r="O93" s="44"/>
    </row>
    <row r="94" spans="1:15" ht="12.75">
      <c r="A94" s="65" t="s">
        <v>63</v>
      </c>
      <c r="B94" s="46"/>
      <c r="C94" s="57"/>
      <c r="D94" s="67"/>
      <c r="E94" s="59"/>
      <c r="F94" s="69"/>
      <c r="G94" s="61"/>
      <c r="H94" s="52"/>
      <c r="I94" s="54"/>
      <c r="J94" s="54"/>
      <c r="K94" s="70"/>
      <c r="L94" s="63"/>
      <c r="M94" s="63"/>
      <c r="N94" s="63"/>
      <c r="O94" s="44"/>
    </row>
    <row r="95" spans="1:15" ht="12.75">
      <c r="A95" s="65" t="s">
        <v>64</v>
      </c>
      <c r="B95" s="66"/>
      <c r="C95" s="57"/>
      <c r="D95" s="67"/>
      <c r="E95" s="59"/>
      <c r="F95" s="69"/>
      <c r="G95" s="61"/>
      <c r="H95" s="52"/>
      <c r="I95" s="54"/>
      <c r="J95" s="54"/>
      <c r="K95" s="70"/>
      <c r="L95" s="63"/>
      <c r="M95" s="63"/>
      <c r="N95" s="63"/>
      <c r="O95" s="44"/>
    </row>
    <row r="96" spans="1:15" ht="12.75">
      <c r="A96" s="65" t="s">
        <v>65</v>
      </c>
      <c r="B96" s="66"/>
      <c r="C96" s="57"/>
      <c r="D96" s="67"/>
      <c r="E96" s="59"/>
      <c r="F96" s="69"/>
      <c r="G96" s="61"/>
      <c r="H96" s="52"/>
      <c r="I96" s="54"/>
      <c r="J96" s="54"/>
      <c r="K96" s="70"/>
      <c r="L96" s="63"/>
      <c r="M96" s="63"/>
      <c r="N96" s="63"/>
      <c r="O96" s="44"/>
    </row>
    <row r="97" spans="1:15" ht="12.75">
      <c r="A97" s="65" t="s">
        <v>66</v>
      </c>
      <c r="B97" s="66"/>
      <c r="C97" s="57"/>
      <c r="D97" s="67"/>
      <c r="E97" s="59"/>
      <c r="F97" s="60"/>
      <c r="G97" s="61"/>
      <c r="H97" s="52"/>
      <c r="I97" s="54"/>
      <c r="J97" s="54"/>
      <c r="K97" s="62"/>
      <c r="L97" s="63"/>
      <c r="M97" s="63"/>
      <c r="N97" s="63"/>
      <c r="O97" s="44"/>
    </row>
    <row r="98" spans="1:15" ht="12.75">
      <c r="A98" s="65" t="s">
        <v>67</v>
      </c>
      <c r="B98" s="66"/>
      <c r="C98" s="57"/>
      <c r="D98" s="67"/>
      <c r="E98" s="59"/>
      <c r="F98" s="60"/>
      <c r="G98" s="61"/>
      <c r="H98" s="52"/>
      <c r="I98" s="54"/>
      <c r="J98" s="54"/>
      <c r="K98" s="62"/>
      <c r="L98" s="63"/>
      <c r="M98" s="63"/>
      <c r="N98" s="63"/>
      <c r="O98" s="44"/>
    </row>
    <row r="99" spans="1:15" ht="12.75">
      <c r="A99" s="65" t="s">
        <v>68</v>
      </c>
      <c r="B99" s="66"/>
      <c r="C99" s="57"/>
      <c r="D99" s="67"/>
      <c r="E99" s="59"/>
      <c r="F99" s="60"/>
      <c r="G99" s="61"/>
      <c r="H99" s="52"/>
      <c r="I99" s="54"/>
      <c r="J99" s="54"/>
      <c r="K99" s="62"/>
      <c r="L99" s="63"/>
      <c r="M99" s="63"/>
      <c r="N99" s="63"/>
      <c r="O99" s="44"/>
    </row>
    <row r="100" spans="1:15" ht="12.75">
      <c r="A100" s="65" t="s">
        <v>69</v>
      </c>
      <c r="B100" s="66"/>
      <c r="C100" s="57"/>
      <c r="D100" s="67"/>
      <c r="E100" s="59"/>
      <c r="F100" s="60"/>
      <c r="G100" s="61"/>
      <c r="H100" s="52"/>
      <c r="I100" s="54"/>
      <c r="J100" s="54"/>
      <c r="K100" s="62"/>
      <c r="L100" s="63"/>
      <c r="M100" s="63"/>
      <c r="N100" s="63"/>
      <c r="O100" s="44"/>
    </row>
    <row r="101" spans="1:15" ht="12.75">
      <c r="A101" s="65"/>
      <c r="B101" s="46"/>
      <c r="C101" s="57"/>
      <c r="D101" s="67"/>
      <c r="E101" s="59"/>
      <c r="F101" s="60"/>
      <c r="G101" s="61"/>
      <c r="H101" s="52"/>
      <c r="I101" s="54"/>
      <c r="J101" s="54"/>
      <c r="K101" s="62"/>
      <c r="L101" s="63"/>
      <c r="M101" s="88"/>
      <c r="N101" s="63"/>
      <c r="O101" s="44"/>
    </row>
    <row r="102" spans="1:15" ht="12.75">
      <c r="A102" s="65"/>
      <c r="B102" s="46"/>
      <c r="C102" s="57"/>
      <c r="D102" s="67"/>
      <c r="E102" s="59"/>
      <c r="F102" s="60"/>
      <c r="G102" s="61"/>
      <c r="H102" s="52"/>
      <c r="I102" s="54"/>
      <c r="J102" s="54"/>
      <c r="K102" s="62"/>
      <c r="L102" s="63"/>
      <c r="M102" s="88"/>
      <c r="N102" s="63"/>
      <c r="O102" s="44"/>
    </row>
    <row r="103" spans="1:15" ht="12.75">
      <c r="A103" s="65"/>
      <c r="B103" s="46"/>
      <c r="C103" s="57"/>
      <c r="D103" s="67"/>
      <c r="E103" s="59"/>
      <c r="F103" s="60"/>
      <c r="G103" s="61"/>
      <c r="H103" s="52"/>
      <c r="I103" s="54"/>
      <c r="J103" s="54"/>
      <c r="K103" s="62"/>
      <c r="L103" s="63"/>
      <c r="M103" s="88"/>
      <c r="N103" s="63"/>
      <c r="O103" s="44"/>
    </row>
    <row r="104" spans="1:15" ht="12.75">
      <c r="A104" s="65"/>
      <c r="B104" s="46"/>
      <c r="C104" s="57"/>
      <c r="D104" s="67"/>
      <c r="E104" s="59"/>
      <c r="F104" s="60"/>
      <c r="G104" s="61"/>
      <c r="H104" s="52"/>
      <c r="I104" s="54"/>
      <c r="J104" s="54"/>
      <c r="K104" s="62"/>
      <c r="L104" s="63"/>
      <c r="M104" s="88"/>
      <c r="N104" s="63"/>
      <c r="O104" s="44"/>
    </row>
    <row r="105" spans="1:15" ht="12.75">
      <c r="A105" s="65"/>
      <c r="B105" s="46"/>
      <c r="C105" s="57"/>
      <c r="D105" s="67"/>
      <c r="E105" s="59"/>
      <c r="F105" s="60"/>
      <c r="G105" s="61"/>
      <c r="H105" s="52"/>
      <c r="I105" s="54"/>
      <c r="J105" s="54"/>
      <c r="K105" s="62"/>
      <c r="L105" s="63"/>
      <c r="M105" s="88"/>
      <c r="N105" s="63"/>
      <c r="O105" s="44"/>
    </row>
    <row r="106" spans="1:15" ht="12.75">
      <c r="A106" s="65"/>
      <c r="B106" s="46"/>
      <c r="C106" s="57"/>
      <c r="D106" s="67"/>
      <c r="E106" s="59"/>
      <c r="F106" s="60"/>
      <c r="G106" s="61"/>
      <c r="H106" s="52"/>
      <c r="I106" s="54"/>
      <c r="J106" s="54"/>
      <c r="K106" s="62"/>
      <c r="L106" s="63"/>
      <c r="M106" s="88"/>
      <c r="N106" s="63"/>
      <c r="O106" s="44"/>
    </row>
    <row r="107" spans="1:15" ht="12.75">
      <c r="A107" s="65"/>
      <c r="B107" s="46"/>
      <c r="C107" s="57"/>
      <c r="D107" s="67"/>
      <c r="E107" s="59"/>
      <c r="F107" s="60"/>
      <c r="G107" s="61"/>
      <c r="H107" s="52"/>
      <c r="I107" s="54"/>
      <c r="J107" s="54"/>
      <c r="K107" s="62"/>
      <c r="L107" s="63"/>
      <c r="M107" s="88"/>
      <c r="N107" s="63"/>
      <c r="O107" s="44"/>
    </row>
    <row r="108" spans="1:15" ht="12.75">
      <c r="A108" s="65"/>
      <c r="B108" s="46"/>
      <c r="C108" s="57"/>
      <c r="D108" s="67"/>
      <c r="E108" s="59"/>
      <c r="F108" s="60"/>
      <c r="G108" s="61"/>
      <c r="H108" s="52"/>
      <c r="I108" s="54"/>
      <c r="J108" s="54"/>
      <c r="K108" s="62"/>
      <c r="L108" s="63"/>
      <c r="M108" s="88"/>
      <c r="N108" s="63"/>
      <c r="O108" s="44"/>
    </row>
    <row r="109" spans="1:15" ht="12.75">
      <c r="A109" s="65"/>
      <c r="B109" s="46"/>
      <c r="C109" s="57"/>
      <c r="D109" s="67"/>
      <c r="E109" s="97"/>
      <c r="F109" s="60"/>
      <c r="G109" s="61"/>
      <c r="H109" s="52"/>
      <c r="I109" s="54"/>
      <c r="J109" s="54"/>
      <c r="K109" s="62"/>
      <c r="L109" s="63"/>
      <c r="M109" s="88"/>
      <c r="N109" s="63"/>
      <c r="O109" s="44"/>
    </row>
    <row r="110" spans="1:15" ht="12.75">
      <c r="A110" s="65"/>
      <c r="B110" s="46"/>
      <c r="C110" s="57"/>
      <c r="D110" s="67"/>
      <c r="E110" s="59"/>
      <c r="F110" s="60"/>
      <c r="G110" s="61"/>
      <c r="H110" s="52"/>
      <c r="I110" s="54"/>
      <c r="J110" s="54"/>
      <c r="K110" s="62"/>
      <c r="L110" s="63"/>
      <c r="M110" s="88"/>
      <c r="N110" s="63"/>
      <c r="O110" s="44"/>
    </row>
    <row r="111" spans="1:15" ht="12.75">
      <c r="A111" s="65"/>
      <c r="B111" s="46"/>
      <c r="C111" s="47"/>
      <c r="D111" s="48"/>
      <c r="E111" s="103"/>
      <c r="F111" s="83"/>
      <c r="G111" s="84"/>
      <c r="H111" s="82"/>
      <c r="I111" s="41"/>
      <c r="J111" s="41"/>
      <c r="K111" s="86"/>
      <c r="L111" s="104"/>
      <c r="M111" s="104"/>
      <c r="N111" s="43"/>
      <c r="O111" s="44"/>
    </row>
    <row r="112" spans="1:15" ht="12.75">
      <c r="A112" s="65"/>
      <c r="B112" s="46"/>
      <c r="C112" s="47"/>
      <c r="D112" s="48"/>
      <c r="E112" s="49"/>
      <c r="F112" s="89"/>
      <c r="G112" s="51"/>
      <c r="H112" s="82"/>
      <c r="I112" s="41"/>
      <c r="J112" s="41"/>
      <c r="K112" s="90"/>
      <c r="L112" s="42"/>
      <c r="M112" s="42"/>
      <c r="N112" s="43"/>
      <c r="O112" s="56"/>
    </row>
    <row r="113" spans="1:15" ht="12.75">
      <c r="A113" s="65" t="s">
        <v>6</v>
      </c>
      <c r="B113" s="46"/>
      <c r="C113" s="57"/>
      <c r="D113" s="58"/>
      <c r="E113" s="59"/>
      <c r="F113" s="60"/>
      <c r="G113" s="61"/>
      <c r="H113" s="52"/>
      <c r="I113" s="54"/>
      <c r="J113" s="54"/>
      <c r="K113" s="62"/>
      <c r="L113" s="63"/>
      <c r="M113" s="63"/>
      <c r="N113" s="63"/>
      <c r="O113" s="44"/>
    </row>
    <row r="114" spans="1:17" s="81" customFormat="1" ht="12.75">
      <c r="A114" s="178" t="s">
        <v>71</v>
      </c>
      <c r="B114" s="46"/>
      <c r="C114" s="57"/>
      <c r="D114" s="67"/>
      <c r="E114" s="59"/>
      <c r="F114" s="60"/>
      <c r="G114" s="61"/>
      <c r="H114" s="52"/>
      <c r="I114" s="54"/>
      <c r="J114" s="54"/>
      <c r="K114" s="105"/>
      <c r="L114" s="143"/>
      <c r="M114" s="143"/>
      <c r="N114" s="143"/>
      <c r="O114" s="179"/>
      <c r="P114" s="80"/>
      <c r="Q114" s="80"/>
    </row>
    <row r="115" spans="1:15" ht="12.75">
      <c r="A115" s="65" t="s">
        <v>13</v>
      </c>
      <c r="B115" s="46"/>
      <c r="C115" s="57"/>
      <c r="D115" s="58"/>
      <c r="E115" s="59"/>
      <c r="F115" s="60"/>
      <c r="G115" s="61"/>
      <c r="H115" s="52"/>
      <c r="I115" s="54"/>
      <c r="J115" s="54"/>
      <c r="K115" s="62"/>
      <c r="L115" s="63"/>
      <c r="M115" s="63"/>
      <c r="N115" s="63"/>
      <c r="O115" s="44"/>
    </row>
    <row r="116" spans="1:15" ht="12.75">
      <c r="A116" s="65" t="s">
        <v>63</v>
      </c>
      <c r="B116" s="46"/>
      <c r="C116" s="57"/>
      <c r="D116" s="67"/>
      <c r="E116" s="59"/>
      <c r="F116" s="69"/>
      <c r="G116" s="61"/>
      <c r="H116" s="52"/>
      <c r="I116" s="98">
        <f>1475.04/48</f>
        <v>30.73</v>
      </c>
      <c r="J116" s="54"/>
      <c r="K116" s="70"/>
      <c r="L116" s="63"/>
      <c r="M116" s="63"/>
      <c r="N116" s="63"/>
      <c r="O116" s="44"/>
    </row>
    <row r="117" spans="1:15" ht="12.75">
      <c r="A117" s="65"/>
      <c r="B117" s="46"/>
      <c r="C117" s="57"/>
      <c r="D117" s="67"/>
      <c r="E117" s="59"/>
      <c r="F117" s="69"/>
      <c r="G117" s="61"/>
      <c r="H117" s="52"/>
      <c r="I117" s="54"/>
      <c r="J117" s="54"/>
      <c r="K117" s="70"/>
      <c r="L117" s="63"/>
      <c r="M117" s="63"/>
      <c r="N117" s="63"/>
      <c r="O117" s="44"/>
    </row>
    <row r="118" spans="1:15" ht="12.75">
      <c r="A118" s="65" t="s">
        <v>72</v>
      </c>
      <c r="B118" s="46"/>
      <c r="C118" s="57"/>
      <c r="D118" s="67"/>
      <c r="E118" s="59"/>
      <c r="F118" s="60"/>
      <c r="G118" s="61"/>
      <c r="H118" s="52"/>
      <c r="I118" s="54"/>
      <c r="J118" s="54"/>
      <c r="K118" s="105"/>
      <c r="L118" s="63"/>
      <c r="M118" s="63"/>
      <c r="N118" s="63"/>
      <c r="O118" s="44"/>
    </row>
    <row r="119" spans="1:15" ht="12.75">
      <c r="A119" s="65" t="s">
        <v>65</v>
      </c>
      <c r="B119" s="66"/>
      <c r="C119" s="57"/>
      <c r="D119" s="67"/>
      <c r="E119" s="59"/>
      <c r="F119" s="69"/>
      <c r="G119" s="61"/>
      <c r="H119" s="52"/>
      <c r="I119" s="54"/>
      <c r="J119" s="54"/>
      <c r="K119" s="106"/>
      <c r="L119" s="63"/>
      <c r="M119" s="63"/>
      <c r="N119" s="63"/>
      <c r="O119" s="44"/>
    </row>
    <row r="120" spans="1:15" ht="12.75">
      <c r="A120" s="65"/>
      <c r="B120" s="107"/>
      <c r="C120" s="57"/>
      <c r="D120" s="67"/>
      <c r="E120" s="59"/>
      <c r="F120" s="69"/>
      <c r="G120" s="61"/>
      <c r="H120" s="52"/>
      <c r="I120" s="54"/>
      <c r="J120" s="54"/>
      <c r="K120" s="70"/>
      <c r="L120" s="63"/>
      <c r="M120" s="88"/>
      <c r="N120" s="63"/>
      <c r="O120" s="44"/>
    </row>
    <row r="121" spans="1:15" ht="12.75">
      <c r="A121" s="65" t="s">
        <v>73</v>
      </c>
      <c r="B121" s="66"/>
      <c r="C121" s="57"/>
      <c r="D121" s="67"/>
      <c r="E121" s="59"/>
      <c r="F121" s="69"/>
      <c r="G121" s="61"/>
      <c r="H121" s="52"/>
      <c r="I121" s="54"/>
      <c r="J121" s="54"/>
      <c r="K121" s="70"/>
      <c r="L121" s="63"/>
      <c r="M121" s="63"/>
      <c r="N121" s="63"/>
      <c r="O121" s="44"/>
    </row>
    <row r="122" spans="1:15" ht="12.75">
      <c r="A122" s="65"/>
      <c r="B122" s="66"/>
      <c r="C122" s="57"/>
      <c r="D122" s="67"/>
      <c r="E122" s="59"/>
      <c r="F122" s="69"/>
      <c r="G122" s="61"/>
      <c r="H122" s="52"/>
      <c r="I122" s="54"/>
      <c r="J122" s="54"/>
      <c r="K122" s="70"/>
      <c r="L122" s="63"/>
      <c r="M122" s="63"/>
      <c r="N122" s="63"/>
      <c r="O122" s="44"/>
    </row>
    <row r="123" spans="1:15" ht="12.75">
      <c r="A123" s="65"/>
      <c r="B123" s="66"/>
      <c r="C123" s="57"/>
      <c r="D123" s="67"/>
      <c r="E123" s="59"/>
      <c r="F123" s="69"/>
      <c r="G123" s="61"/>
      <c r="H123" s="52"/>
      <c r="I123" s="54"/>
      <c r="J123" s="54"/>
      <c r="K123" s="70"/>
      <c r="L123" s="63"/>
      <c r="M123" s="63"/>
      <c r="N123" s="63"/>
      <c r="O123" s="44"/>
    </row>
    <row r="124" spans="1:17" s="81" customFormat="1" ht="12.75">
      <c r="A124" s="178" t="s">
        <v>52</v>
      </c>
      <c r="B124" s="46"/>
      <c r="C124" s="57"/>
      <c r="D124" s="67"/>
      <c r="E124" s="59"/>
      <c r="F124" s="60"/>
      <c r="G124" s="61"/>
      <c r="H124" s="52"/>
      <c r="I124" s="54"/>
      <c r="J124" s="54"/>
      <c r="K124" s="105"/>
      <c r="L124" s="143"/>
      <c r="M124" s="143"/>
      <c r="N124" s="143"/>
      <c r="O124" s="179"/>
      <c r="P124" s="80"/>
      <c r="Q124" s="80"/>
    </row>
    <row r="125" spans="1:17" s="81" customFormat="1" ht="12.75">
      <c r="A125" s="178" t="s">
        <v>53</v>
      </c>
      <c r="B125" s="46"/>
      <c r="C125" s="57"/>
      <c r="D125" s="67"/>
      <c r="E125" s="59"/>
      <c r="F125" s="60"/>
      <c r="G125" s="61"/>
      <c r="H125" s="52"/>
      <c r="I125" s="54"/>
      <c r="J125" s="54"/>
      <c r="K125" s="105"/>
      <c r="L125" s="143"/>
      <c r="M125" s="143"/>
      <c r="N125" s="143"/>
      <c r="O125" s="179"/>
      <c r="P125" s="80"/>
      <c r="Q125" s="80"/>
    </row>
    <row r="126" spans="1:15" ht="12.75">
      <c r="A126" s="65" t="s">
        <v>54</v>
      </c>
      <c r="B126" s="46"/>
      <c r="C126" s="57"/>
      <c r="D126" s="67"/>
      <c r="E126" s="59"/>
      <c r="F126" s="60"/>
      <c r="G126" s="61"/>
      <c r="H126" s="52"/>
      <c r="I126" s="54"/>
      <c r="J126" s="54"/>
      <c r="K126" s="62"/>
      <c r="L126" s="63"/>
      <c r="M126" s="63"/>
      <c r="N126" s="63"/>
      <c r="O126" s="44"/>
    </row>
    <row r="127" spans="1:15" ht="12.75">
      <c r="A127" s="65" t="s">
        <v>55</v>
      </c>
      <c r="B127" s="46"/>
      <c r="C127" s="57"/>
      <c r="D127" s="67"/>
      <c r="E127" s="59"/>
      <c r="F127" s="60"/>
      <c r="G127" s="61"/>
      <c r="H127" s="52"/>
      <c r="I127" s="54"/>
      <c r="J127" s="54"/>
      <c r="K127" s="62"/>
      <c r="L127" s="63"/>
      <c r="M127" s="63"/>
      <c r="N127" s="63"/>
      <c r="O127" s="44"/>
    </row>
    <row r="128" spans="1:15" ht="12.75">
      <c r="A128" s="65" t="s">
        <v>56</v>
      </c>
      <c r="B128" s="66"/>
      <c r="C128" s="57"/>
      <c r="D128" s="67"/>
      <c r="E128" s="59"/>
      <c r="F128" s="69"/>
      <c r="G128" s="61"/>
      <c r="H128" s="52"/>
      <c r="I128" s="54"/>
      <c r="J128" s="54"/>
      <c r="K128" s="70"/>
      <c r="L128" s="63"/>
      <c r="M128" s="63"/>
      <c r="N128" s="63"/>
      <c r="O128" s="44"/>
    </row>
    <row r="129" spans="1:15" ht="12.75">
      <c r="A129" s="65" t="s">
        <v>57</v>
      </c>
      <c r="B129" s="46"/>
      <c r="C129" s="57"/>
      <c r="D129" s="67"/>
      <c r="E129" s="59"/>
      <c r="F129" s="69"/>
      <c r="G129" s="61"/>
      <c r="H129" s="52"/>
      <c r="I129" s="54"/>
      <c r="J129" s="54"/>
      <c r="K129" s="70"/>
      <c r="L129" s="63"/>
      <c r="M129" s="63"/>
      <c r="N129" s="63"/>
      <c r="O129" s="44"/>
    </row>
    <row r="130" spans="1:15" ht="12.75">
      <c r="A130" s="65" t="s">
        <v>58</v>
      </c>
      <c r="B130" s="46"/>
      <c r="C130" s="57"/>
      <c r="D130" s="67"/>
      <c r="E130" s="59"/>
      <c r="F130" s="69"/>
      <c r="G130" s="61"/>
      <c r="H130" s="52"/>
      <c r="I130" s="54"/>
      <c r="J130" s="54"/>
      <c r="K130" s="70"/>
      <c r="L130" s="63"/>
      <c r="M130" s="63"/>
      <c r="N130" s="63"/>
      <c r="O130" s="44"/>
    </row>
    <row r="131" spans="1:15" ht="12.75">
      <c r="A131" s="65"/>
      <c r="B131" s="46"/>
      <c r="C131" s="57"/>
      <c r="D131" s="67"/>
      <c r="E131" s="59"/>
      <c r="F131" s="69"/>
      <c r="G131" s="61"/>
      <c r="H131" s="52"/>
      <c r="I131" s="54"/>
      <c r="J131" s="54"/>
      <c r="K131" s="70"/>
      <c r="L131" s="63"/>
      <c r="M131" s="63"/>
      <c r="N131" s="63"/>
      <c r="O131" s="44"/>
    </row>
    <row r="132" spans="1:15" ht="12.75">
      <c r="A132" s="65" t="s">
        <v>59</v>
      </c>
      <c r="B132" s="46"/>
      <c r="C132" s="57"/>
      <c r="D132" s="67"/>
      <c r="E132" s="59"/>
      <c r="F132" s="69"/>
      <c r="G132" s="61"/>
      <c r="H132" s="52"/>
      <c r="I132" s="54"/>
      <c r="J132" s="54"/>
      <c r="K132" s="70"/>
      <c r="L132" s="63"/>
      <c r="M132" s="63"/>
      <c r="N132" s="63"/>
      <c r="O132" s="44"/>
    </row>
    <row r="133" spans="1:15" ht="12.75" hidden="1">
      <c r="A133" s="65" t="s">
        <v>60</v>
      </c>
      <c r="B133" s="46"/>
      <c r="C133" s="57"/>
      <c r="D133" s="67"/>
      <c r="E133" s="59"/>
      <c r="F133" s="60"/>
      <c r="G133" s="61"/>
      <c r="H133" s="52"/>
      <c r="I133" s="54"/>
      <c r="J133" s="54"/>
      <c r="K133" s="62"/>
      <c r="L133" s="63"/>
      <c r="M133" s="63"/>
      <c r="N133" s="63"/>
      <c r="O133" s="44"/>
    </row>
    <row r="134" spans="1:15" ht="12.75" hidden="1">
      <c r="A134" s="65" t="s">
        <v>61</v>
      </c>
      <c r="B134" s="46"/>
      <c r="C134" s="57"/>
      <c r="D134" s="67"/>
      <c r="E134" s="59"/>
      <c r="F134" s="69"/>
      <c r="G134" s="61"/>
      <c r="H134" s="52"/>
      <c r="I134" s="54"/>
      <c r="J134" s="54"/>
      <c r="K134" s="70"/>
      <c r="L134" s="63"/>
      <c r="M134" s="63"/>
      <c r="N134" s="63"/>
      <c r="O134" s="44"/>
    </row>
    <row r="135" spans="1:15" ht="12.75" hidden="1">
      <c r="A135" s="65" t="s">
        <v>25</v>
      </c>
      <c r="B135" s="66"/>
      <c r="C135" s="57"/>
      <c r="D135" s="67"/>
      <c r="E135" s="59"/>
      <c r="F135" s="69"/>
      <c r="G135" s="61"/>
      <c r="H135" s="52"/>
      <c r="I135" s="54"/>
      <c r="J135" s="54"/>
      <c r="K135" s="70"/>
      <c r="L135" s="63"/>
      <c r="M135" s="63"/>
      <c r="N135" s="63"/>
      <c r="O135" s="44"/>
    </row>
    <row r="136" spans="1:15" ht="12.75" customHeight="1">
      <c r="A136" s="65"/>
      <c r="B136" s="66"/>
      <c r="C136" s="57"/>
      <c r="D136" s="67"/>
      <c r="E136" s="59"/>
      <c r="F136" s="69"/>
      <c r="G136" s="61"/>
      <c r="H136" s="52"/>
      <c r="I136" s="54"/>
      <c r="J136" s="54"/>
      <c r="K136" s="70"/>
      <c r="L136" s="63"/>
      <c r="M136" s="88"/>
      <c r="N136" s="63"/>
      <c r="O136" s="44"/>
    </row>
    <row r="137" spans="1:15" ht="12.75" customHeight="1">
      <c r="A137" s="65" t="s">
        <v>74</v>
      </c>
      <c r="B137" s="66"/>
      <c r="C137" s="57"/>
      <c r="D137" s="67"/>
      <c r="E137" s="59"/>
      <c r="F137" s="69"/>
      <c r="G137" s="61"/>
      <c r="H137" s="52"/>
      <c r="I137" s="54"/>
      <c r="J137" s="54"/>
      <c r="K137" s="70"/>
      <c r="L137" s="63"/>
      <c r="M137" s="63"/>
      <c r="N137" s="63"/>
      <c r="O137" s="44"/>
    </row>
    <row r="138" spans="1:15" ht="12.75" customHeight="1">
      <c r="A138" s="65"/>
      <c r="B138" s="46"/>
      <c r="C138" s="57"/>
      <c r="D138" s="67"/>
      <c r="E138" s="59"/>
      <c r="F138" s="60"/>
      <c r="G138" s="61"/>
      <c r="H138" s="52"/>
      <c r="I138" s="54"/>
      <c r="J138" s="54"/>
      <c r="K138" s="62"/>
      <c r="L138" s="63"/>
      <c r="M138" s="88"/>
      <c r="N138" s="63"/>
      <c r="O138" s="44"/>
    </row>
    <row r="139" spans="1:15" ht="12.75" customHeight="1">
      <c r="A139" s="65"/>
      <c r="B139" s="46"/>
      <c r="C139" s="57"/>
      <c r="D139" s="67"/>
      <c r="E139" s="59"/>
      <c r="F139" s="60"/>
      <c r="G139" s="61"/>
      <c r="H139" s="52"/>
      <c r="I139" s="54"/>
      <c r="J139" s="54"/>
      <c r="K139" s="62"/>
      <c r="L139" s="63"/>
      <c r="M139" s="88"/>
      <c r="N139" s="63"/>
      <c r="O139" s="44"/>
    </row>
    <row r="140" spans="1:15" ht="12.75" customHeight="1">
      <c r="A140" s="65"/>
      <c r="B140" s="46"/>
      <c r="C140" s="57"/>
      <c r="D140" s="67"/>
      <c r="E140" s="59"/>
      <c r="F140" s="60"/>
      <c r="G140" s="61"/>
      <c r="H140" s="52"/>
      <c r="I140" s="54"/>
      <c r="J140" s="54"/>
      <c r="K140" s="62"/>
      <c r="L140" s="63"/>
      <c r="M140" s="88"/>
      <c r="N140" s="63"/>
      <c r="O140" s="44"/>
    </row>
    <row r="141" spans="1:15" ht="12.75" customHeight="1">
      <c r="A141" s="65"/>
      <c r="B141" s="46"/>
      <c r="C141" s="57"/>
      <c r="D141" s="67"/>
      <c r="E141" s="59"/>
      <c r="F141" s="60"/>
      <c r="G141" s="61"/>
      <c r="H141" s="52"/>
      <c r="I141" s="54"/>
      <c r="J141" s="54"/>
      <c r="K141" s="62"/>
      <c r="L141" s="63"/>
      <c r="M141" s="88"/>
      <c r="N141" s="63"/>
      <c r="O141" s="44"/>
    </row>
    <row r="142" spans="1:15" ht="12.75" customHeight="1">
      <c r="A142" s="65"/>
      <c r="B142" s="46"/>
      <c r="C142" s="57"/>
      <c r="D142" s="67"/>
      <c r="E142" s="97"/>
      <c r="F142" s="60"/>
      <c r="G142" s="61"/>
      <c r="H142" s="52"/>
      <c r="I142" s="54"/>
      <c r="J142" s="54"/>
      <c r="K142" s="62"/>
      <c r="L142" s="63"/>
      <c r="M142" s="88"/>
      <c r="N142" s="63"/>
      <c r="O142" s="44"/>
    </row>
    <row r="143" spans="1:15" ht="12.75" customHeight="1">
      <c r="A143" s="65"/>
      <c r="B143" s="46"/>
      <c r="C143" s="57"/>
      <c r="D143" s="67"/>
      <c r="E143" s="59"/>
      <c r="F143" s="60"/>
      <c r="G143" s="61"/>
      <c r="H143" s="52"/>
      <c r="I143" s="54"/>
      <c r="J143" s="54"/>
      <c r="K143" s="62"/>
      <c r="L143" s="63"/>
      <c r="M143" s="88"/>
      <c r="N143" s="63"/>
      <c r="O143" s="44"/>
    </row>
    <row r="144" spans="1:15" ht="12.75" customHeight="1">
      <c r="A144" s="65"/>
      <c r="B144" s="46"/>
      <c r="C144" s="57"/>
      <c r="D144" s="102"/>
      <c r="E144" s="59"/>
      <c r="F144" s="108"/>
      <c r="G144" s="61"/>
      <c r="H144" s="85"/>
      <c r="I144" s="53"/>
      <c r="J144" s="53"/>
      <c r="K144" s="109"/>
      <c r="L144" s="63"/>
      <c r="M144" s="63"/>
      <c r="N144" s="68"/>
      <c r="O144" s="56"/>
    </row>
    <row r="145" spans="1:15" ht="12.75" customHeight="1">
      <c r="A145" s="65" t="s">
        <v>75</v>
      </c>
      <c r="B145" s="66"/>
      <c r="C145" s="57"/>
      <c r="D145" s="67"/>
      <c r="E145" s="59"/>
      <c r="F145" s="60"/>
      <c r="G145" s="61"/>
      <c r="H145" s="52"/>
      <c r="I145" s="54"/>
      <c r="J145" s="54"/>
      <c r="K145" s="62"/>
      <c r="L145" s="63"/>
      <c r="M145" s="63"/>
      <c r="N145" s="63"/>
      <c r="O145" s="44"/>
    </row>
    <row r="146" spans="1:15" ht="12.75" customHeight="1">
      <c r="A146" s="65" t="s">
        <v>76</v>
      </c>
      <c r="B146" s="46"/>
      <c r="C146" s="57"/>
      <c r="D146" s="67"/>
      <c r="E146" s="59"/>
      <c r="F146" s="60"/>
      <c r="G146" s="61"/>
      <c r="H146" s="52"/>
      <c r="I146" s="54"/>
      <c r="J146" s="54"/>
      <c r="K146" s="62"/>
      <c r="L146" s="63"/>
      <c r="M146" s="63"/>
      <c r="N146" s="63"/>
      <c r="O146" s="44"/>
    </row>
    <row r="147" spans="1:15" ht="12.75" customHeight="1">
      <c r="A147" s="65" t="s">
        <v>24</v>
      </c>
      <c r="B147" s="66"/>
      <c r="C147" s="57"/>
      <c r="D147" s="67"/>
      <c r="E147" s="59"/>
      <c r="F147" s="60"/>
      <c r="G147" s="61"/>
      <c r="H147" s="52"/>
      <c r="I147" s="54">
        <f>864/108</f>
        <v>8</v>
      </c>
      <c r="J147" s="54"/>
      <c r="K147" s="62"/>
      <c r="L147" s="63"/>
      <c r="M147" s="63"/>
      <c r="N147" s="63"/>
      <c r="O147" s="44"/>
    </row>
    <row r="148" spans="1:15" ht="12.75" customHeight="1">
      <c r="A148" s="65" t="s">
        <v>77</v>
      </c>
      <c r="B148" s="66"/>
      <c r="C148" s="57"/>
      <c r="D148" s="67"/>
      <c r="E148" s="59"/>
      <c r="F148" s="69"/>
      <c r="G148" s="61"/>
      <c r="H148" s="52"/>
      <c r="I148" s="54">
        <f>370.2/10</f>
        <v>37.019999999999996</v>
      </c>
      <c r="J148" s="54"/>
      <c r="K148" s="70"/>
      <c r="L148" s="63"/>
      <c r="M148" s="63"/>
      <c r="N148" s="63"/>
      <c r="O148" s="44"/>
    </row>
    <row r="149" spans="1:15" ht="12.75" customHeight="1">
      <c r="A149" s="65" t="s">
        <v>78</v>
      </c>
      <c r="B149" s="46"/>
      <c r="C149" s="57"/>
      <c r="D149" s="67"/>
      <c r="E149" s="59"/>
      <c r="F149" s="60"/>
      <c r="G149" s="61"/>
      <c r="H149" s="52"/>
      <c r="I149" s="54"/>
      <c r="J149" s="54"/>
      <c r="K149" s="62"/>
      <c r="L149" s="63"/>
      <c r="M149" s="63"/>
      <c r="N149" s="63"/>
      <c r="O149" s="44"/>
    </row>
    <row r="150" spans="1:15" ht="12.75" customHeight="1">
      <c r="A150" s="65"/>
      <c r="B150" s="46"/>
      <c r="C150" s="47"/>
      <c r="D150" s="48"/>
      <c r="E150" s="49"/>
      <c r="F150" s="89"/>
      <c r="G150" s="51"/>
      <c r="H150" s="82"/>
      <c r="I150" s="41"/>
      <c r="J150" s="41"/>
      <c r="K150" s="90"/>
      <c r="L150" s="42"/>
      <c r="M150" s="42"/>
      <c r="N150" s="43"/>
      <c r="O150" s="44"/>
    </row>
    <row r="151" spans="1:15" ht="12.75" customHeight="1">
      <c r="A151" s="65"/>
      <c r="B151" s="46"/>
      <c r="C151" s="47"/>
      <c r="D151" s="48"/>
      <c r="E151" s="49"/>
      <c r="F151" s="89"/>
      <c r="G151" s="51"/>
      <c r="H151" s="82"/>
      <c r="I151" s="41"/>
      <c r="J151" s="41"/>
      <c r="K151" s="90"/>
      <c r="L151" s="42"/>
      <c r="M151" s="42"/>
      <c r="N151" s="43"/>
      <c r="O151" s="44"/>
    </row>
    <row r="152" spans="1:17" s="81" customFormat="1" ht="12.75">
      <c r="A152" s="65"/>
      <c r="B152" s="66"/>
      <c r="C152" s="57"/>
      <c r="D152" s="58"/>
      <c r="E152" s="59"/>
      <c r="F152" s="60"/>
      <c r="G152" s="61"/>
      <c r="H152" s="52"/>
      <c r="I152" s="54"/>
      <c r="J152" s="54"/>
      <c r="K152" s="62"/>
      <c r="L152" s="63"/>
      <c r="M152" s="88"/>
      <c r="N152" s="63"/>
      <c r="O152" s="44"/>
      <c r="P152" s="80"/>
      <c r="Q152" s="80"/>
    </row>
    <row r="153" spans="1:17" s="112" customFormat="1" ht="12.75" hidden="1">
      <c r="A153" s="65"/>
      <c r="B153" s="46"/>
      <c r="C153" s="110"/>
      <c r="D153" s="48"/>
      <c r="E153" s="49"/>
      <c r="F153" s="89"/>
      <c r="G153" s="51"/>
      <c r="H153" s="85"/>
      <c r="I153" s="53"/>
      <c r="J153" s="53"/>
      <c r="K153" s="86"/>
      <c r="L153" s="104"/>
      <c r="M153" s="104"/>
      <c r="N153" s="43"/>
      <c r="O153" s="44"/>
      <c r="P153" s="111"/>
      <c r="Q153" s="111"/>
    </row>
    <row r="154" spans="1:17" s="112" customFormat="1" ht="12.75" hidden="1">
      <c r="A154" s="65"/>
      <c r="B154" s="46"/>
      <c r="C154" s="110"/>
      <c r="D154" s="48"/>
      <c r="E154" s="49"/>
      <c r="F154" s="89"/>
      <c r="G154" s="51"/>
      <c r="H154" s="85"/>
      <c r="I154" s="53"/>
      <c r="J154" s="53"/>
      <c r="K154" s="86"/>
      <c r="L154" s="104"/>
      <c r="M154" s="104"/>
      <c r="N154" s="43"/>
      <c r="O154" s="56"/>
      <c r="P154" s="111"/>
      <c r="Q154" s="111"/>
    </row>
    <row r="155" spans="1:15" ht="12.75" hidden="1">
      <c r="A155" s="65"/>
      <c r="B155" s="66"/>
      <c r="C155" s="71"/>
      <c r="D155" s="72"/>
      <c r="E155" s="113"/>
      <c r="F155" s="60"/>
      <c r="G155" s="77"/>
      <c r="H155" s="52"/>
      <c r="I155" s="54"/>
      <c r="J155" s="54"/>
      <c r="K155" s="62"/>
      <c r="L155" s="79"/>
      <c r="M155" s="114"/>
      <c r="N155" s="63"/>
      <c r="O155" s="44"/>
    </row>
    <row r="156" spans="1:15" ht="12.75" hidden="1">
      <c r="A156" s="65"/>
      <c r="B156" s="66"/>
      <c r="C156" s="71"/>
      <c r="D156" s="72"/>
      <c r="E156" s="113"/>
      <c r="F156" s="60"/>
      <c r="G156" s="77"/>
      <c r="H156" s="52"/>
      <c r="I156" s="54"/>
      <c r="J156" s="54"/>
      <c r="K156" s="62"/>
      <c r="L156" s="79"/>
      <c r="M156" s="114"/>
      <c r="N156" s="63"/>
      <c r="O156" s="44"/>
    </row>
    <row r="157" spans="1:15" ht="12.75" customHeight="1" hidden="1">
      <c r="A157" s="65" t="s">
        <v>13</v>
      </c>
      <c r="B157" s="46"/>
      <c r="C157" s="57"/>
      <c r="D157" s="58"/>
      <c r="E157" s="59"/>
      <c r="F157" s="60"/>
      <c r="G157" s="61"/>
      <c r="H157" s="52"/>
      <c r="I157" s="54"/>
      <c r="J157" s="54"/>
      <c r="K157" s="62"/>
      <c r="L157" s="63"/>
      <c r="M157" s="63"/>
      <c r="N157" s="63"/>
      <c r="O157" s="44"/>
    </row>
    <row r="158" spans="1:15" ht="12.75">
      <c r="A158" s="65"/>
      <c r="B158" s="46"/>
      <c r="C158" s="57"/>
      <c r="D158" s="181"/>
      <c r="E158" s="59"/>
      <c r="F158" s="60"/>
      <c r="G158" s="61"/>
      <c r="H158" s="52"/>
      <c r="I158" s="54"/>
      <c r="J158" s="54"/>
      <c r="K158" s="62"/>
      <c r="L158" s="63"/>
      <c r="M158" s="63"/>
      <c r="N158" s="63"/>
      <c r="O158" s="44"/>
    </row>
    <row r="159" spans="1:17" s="81" customFormat="1" ht="27" customHeight="1">
      <c r="A159" s="178"/>
      <c r="B159" s="46"/>
      <c r="C159" s="57"/>
      <c r="D159" s="58"/>
      <c r="E159" s="59"/>
      <c r="F159" s="60"/>
      <c r="G159" s="61"/>
      <c r="H159" s="52"/>
      <c r="I159" s="54"/>
      <c r="J159" s="54"/>
      <c r="K159" s="105"/>
      <c r="L159" s="143"/>
      <c r="M159" s="143"/>
      <c r="N159" s="143"/>
      <c r="O159" s="179"/>
      <c r="P159" s="80"/>
      <c r="Q159" s="80"/>
    </row>
    <row r="160" spans="1:15" ht="12.75">
      <c r="A160" s="65"/>
      <c r="B160" s="46"/>
      <c r="C160" s="71"/>
      <c r="D160" s="115"/>
      <c r="E160" s="73"/>
      <c r="F160" s="116"/>
      <c r="G160" s="75"/>
      <c r="H160" s="85"/>
      <c r="I160" s="53"/>
      <c r="J160" s="53"/>
      <c r="K160" s="117"/>
      <c r="L160" s="76"/>
      <c r="M160" s="76"/>
      <c r="N160" s="68"/>
      <c r="O160" s="44"/>
    </row>
    <row r="161" spans="1:15" ht="12.75">
      <c r="A161" s="65"/>
      <c r="B161" s="46"/>
      <c r="C161" s="71"/>
      <c r="D161" s="115"/>
      <c r="E161" s="73"/>
      <c r="F161" s="116"/>
      <c r="G161" s="75"/>
      <c r="H161" s="85"/>
      <c r="I161" s="53"/>
      <c r="J161" s="53"/>
      <c r="K161" s="117"/>
      <c r="L161" s="76"/>
      <c r="M161" s="76"/>
      <c r="N161" s="68"/>
      <c r="O161" s="56"/>
    </row>
    <row r="162" spans="1:15" ht="12.75">
      <c r="A162" s="65" t="s">
        <v>7</v>
      </c>
      <c r="B162" s="66"/>
      <c r="C162" s="57"/>
      <c r="D162" s="67"/>
      <c r="E162" s="59"/>
      <c r="F162" s="60"/>
      <c r="G162" s="61"/>
      <c r="H162" s="52"/>
      <c r="I162" s="54"/>
      <c r="J162" s="54"/>
      <c r="K162" s="62"/>
      <c r="L162" s="63"/>
      <c r="M162" s="63"/>
      <c r="N162" s="63"/>
      <c r="O162" s="44"/>
    </row>
    <row r="163" spans="1:15" ht="12.75">
      <c r="A163" s="65" t="s">
        <v>79</v>
      </c>
      <c r="B163" s="66"/>
      <c r="C163" s="91"/>
      <c r="D163" s="118"/>
      <c r="E163" s="59"/>
      <c r="F163" s="60"/>
      <c r="G163" s="94"/>
      <c r="H163" s="52"/>
      <c r="I163" s="54"/>
      <c r="J163" s="54"/>
      <c r="K163" s="119"/>
      <c r="L163" s="96"/>
      <c r="M163" s="63"/>
      <c r="N163" s="63"/>
      <c r="O163" s="44"/>
    </row>
    <row r="164" spans="1:15" ht="12.75">
      <c r="A164" s="65" t="s">
        <v>13</v>
      </c>
      <c r="B164" s="66"/>
      <c r="C164" s="57"/>
      <c r="D164" s="58"/>
      <c r="E164" s="59"/>
      <c r="F164" s="60"/>
      <c r="G164" s="61"/>
      <c r="H164" s="52"/>
      <c r="I164" s="54"/>
      <c r="J164" s="54"/>
      <c r="K164" s="62"/>
      <c r="L164" s="63"/>
      <c r="M164" s="63"/>
      <c r="N164" s="63"/>
      <c r="O164" s="44"/>
    </row>
    <row r="165" spans="1:15" ht="12.75">
      <c r="A165" s="65" t="s">
        <v>80</v>
      </c>
      <c r="B165" s="66"/>
      <c r="C165" s="57"/>
      <c r="D165" s="58"/>
      <c r="E165" s="59"/>
      <c r="F165" s="69"/>
      <c r="G165" s="61"/>
      <c r="H165" s="52"/>
      <c r="I165" s="54"/>
      <c r="J165" s="54"/>
      <c r="K165" s="70"/>
      <c r="L165" s="63"/>
      <c r="M165" s="63"/>
      <c r="N165" s="63"/>
      <c r="O165" s="44"/>
    </row>
    <row r="166" spans="1:15" ht="12.75">
      <c r="A166" s="65" t="s">
        <v>36</v>
      </c>
      <c r="B166" s="66"/>
      <c r="C166" s="57"/>
      <c r="D166" s="58"/>
      <c r="E166" s="59"/>
      <c r="F166" s="69"/>
      <c r="G166" s="61"/>
      <c r="H166" s="52"/>
      <c r="I166" s="54"/>
      <c r="J166" s="54"/>
      <c r="K166" s="70"/>
      <c r="L166" s="63"/>
      <c r="M166" s="63"/>
      <c r="N166" s="63"/>
      <c r="O166" s="44"/>
    </row>
    <row r="167" spans="1:15" ht="12.75">
      <c r="A167" s="65" t="s">
        <v>38</v>
      </c>
      <c r="B167" s="66"/>
      <c r="C167" s="57"/>
      <c r="D167" s="58"/>
      <c r="E167" s="59"/>
      <c r="F167" s="60"/>
      <c r="G167" s="61"/>
      <c r="H167" s="52"/>
      <c r="I167" s="54"/>
      <c r="J167" s="54"/>
      <c r="K167" s="62"/>
      <c r="L167" s="63"/>
      <c r="M167" s="63"/>
      <c r="N167" s="63"/>
      <c r="O167" s="44"/>
    </row>
    <row r="168" spans="1:15" ht="12.75">
      <c r="A168" s="65"/>
      <c r="B168" s="46"/>
      <c r="C168" s="57"/>
      <c r="D168" s="120"/>
      <c r="E168" s="59"/>
      <c r="F168" s="60"/>
      <c r="G168" s="61"/>
      <c r="H168" s="85"/>
      <c r="I168" s="53"/>
      <c r="J168" s="53"/>
      <c r="K168" s="62"/>
      <c r="L168" s="63"/>
      <c r="M168" s="63"/>
      <c r="N168" s="68"/>
      <c r="O168" s="44"/>
    </row>
    <row r="169" spans="1:15" ht="12.75">
      <c r="A169" s="65"/>
      <c r="B169" s="46"/>
      <c r="C169" s="57"/>
      <c r="D169" s="121"/>
      <c r="E169" s="59"/>
      <c r="F169" s="60"/>
      <c r="G169" s="61"/>
      <c r="H169" s="85"/>
      <c r="I169" s="53"/>
      <c r="J169" s="53"/>
      <c r="K169" s="62"/>
      <c r="L169" s="63"/>
      <c r="M169" s="63"/>
      <c r="N169" s="68"/>
      <c r="O169" s="56"/>
    </row>
    <row r="170" spans="1:15" ht="12.75">
      <c r="A170" s="65"/>
      <c r="B170" s="46"/>
      <c r="C170" s="57"/>
      <c r="D170" s="67"/>
      <c r="E170" s="59"/>
      <c r="F170" s="60"/>
      <c r="G170" s="61"/>
      <c r="H170" s="52"/>
      <c r="I170" s="54"/>
      <c r="J170" s="54"/>
      <c r="K170" s="62"/>
      <c r="L170" s="63"/>
      <c r="M170" s="88"/>
      <c r="N170" s="63"/>
      <c r="O170" s="44"/>
    </row>
    <row r="171" spans="1:15" ht="12.75">
      <c r="A171" s="65" t="s">
        <v>81</v>
      </c>
      <c r="B171" s="66"/>
      <c r="C171" s="57"/>
      <c r="D171" s="58"/>
      <c r="E171" s="59"/>
      <c r="F171" s="69"/>
      <c r="G171" s="61"/>
      <c r="H171" s="52"/>
      <c r="I171" s="54"/>
      <c r="J171" s="54"/>
      <c r="K171" s="70"/>
      <c r="L171" s="63"/>
      <c r="M171" s="63"/>
      <c r="N171" s="63"/>
      <c r="O171" s="44"/>
    </row>
    <row r="172" spans="1:17" s="81" customFormat="1" ht="12.75">
      <c r="A172" s="178" t="s">
        <v>22</v>
      </c>
      <c r="B172" s="46"/>
      <c r="C172" s="57"/>
      <c r="D172" s="67"/>
      <c r="E172" s="59"/>
      <c r="F172" s="60"/>
      <c r="G172" s="61"/>
      <c r="H172" s="52"/>
      <c r="I172" s="54"/>
      <c r="J172" s="54"/>
      <c r="K172" s="105"/>
      <c r="L172" s="143"/>
      <c r="M172" s="143"/>
      <c r="N172" s="143"/>
      <c r="O172" s="179"/>
      <c r="P172" s="80"/>
      <c r="Q172" s="80"/>
    </row>
    <row r="173" spans="1:15" ht="12.75">
      <c r="A173" s="65"/>
      <c r="B173" s="46"/>
      <c r="C173" s="57"/>
      <c r="D173" s="67"/>
      <c r="E173" s="59"/>
      <c r="F173" s="60"/>
      <c r="G173" s="61"/>
      <c r="H173" s="52"/>
      <c r="I173" s="98">
        <f>204.95/37.4</f>
        <v>5.479946524064171</v>
      </c>
      <c r="J173" s="54"/>
      <c r="K173" s="62"/>
      <c r="L173" s="63"/>
      <c r="M173" s="88"/>
      <c r="N173" s="63"/>
      <c r="O173" s="44"/>
    </row>
    <row r="174" spans="1:15" ht="12.75">
      <c r="A174" s="65"/>
      <c r="B174" s="46"/>
      <c r="C174" s="47"/>
      <c r="D174" s="102"/>
      <c r="E174" s="49"/>
      <c r="F174" s="89"/>
      <c r="G174" s="51"/>
      <c r="H174" s="82"/>
      <c r="I174" s="41"/>
      <c r="J174" s="41"/>
      <c r="K174" s="90"/>
      <c r="L174" s="42"/>
      <c r="M174" s="42"/>
      <c r="N174" s="43"/>
      <c r="O174" s="56"/>
    </row>
    <row r="175" spans="1:15" ht="12.75" hidden="1">
      <c r="A175" s="65" t="s">
        <v>15</v>
      </c>
      <c r="B175" s="46"/>
      <c r="C175" s="57"/>
      <c r="D175" s="58"/>
      <c r="E175" s="59"/>
      <c r="F175" s="60"/>
      <c r="G175" s="61"/>
      <c r="H175" s="52"/>
      <c r="I175" s="54"/>
      <c r="J175" s="54"/>
      <c r="K175" s="62"/>
      <c r="L175" s="63"/>
      <c r="M175" s="64"/>
      <c r="N175" s="63"/>
      <c r="O175" s="44"/>
    </row>
    <row r="176" spans="1:15" ht="12.75" hidden="1">
      <c r="A176" s="65" t="s">
        <v>14</v>
      </c>
      <c r="B176" s="66"/>
      <c r="C176" s="57"/>
      <c r="D176" s="58"/>
      <c r="E176" s="59"/>
      <c r="F176" s="60"/>
      <c r="G176" s="61"/>
      <c r="H176" s="52"/>
      <c r="I176" s="54"/>
      <c r="J176" s="54"/>
      <c r="K176" s="62"/>
      <c r="L176" s="63"/>
      <c r="M176" s="64"/>
      <c r="N176" s="63"/>
      <c r="O176" s="44"/>
    </row>
    <row r="177" spans="1:15" ht="12.75">
      <c r="A177" s="122" t="s">
        <v>82</v>
      </c>
      <c r="B177" s="107"/>
      <c r="C177" s="123"/>
      <c r="D177" s="100"/>
      <c r="E177" s="113"/>
      <c r="F177" s="69"/>
      <c r="G177" s="77"/>
      <c r="H177" s="124"/>
      <c r="I177" s="125"/>
      <c r="J177" s="125"/>
      <c r="K177" s="78"/>
      <c r="L177" s="76"/>
      <c r="M177" s="79"/>
      <c r="N177" s="79"/>
      <c r="O177" s="126"/>
    </row>
    <row r="178" spans="1:17" s="133" customFormat="1" ht="12.75">
      <c r="A178" s="65"/>
      <c r="B178" s="127"/>
      <c r="C178" s="127"/>
      <c r="D178" s="128"/>
      <c r="E178" s="113"/>
      <c r="F178" s="129"/>
      <c r="G178" s="77"/>
      <c r="H178" s="124"/>
      <c r="I178" s="125"/>
      <c r="J178" s="125"/>
      <c r="K178" s="130"/>
      <c r="L178" s="79"/>
      <c r="M178" s="131"/>
      <c r="N178" s="79"/>
      <c r="O178" s="126"/>
      <c r="P178" s="132"/>
      <c r="Q178" s="132"/>
    </row>
    <row r="179" spans="1:17" s="133" customFormat="1" ht="12.75">
      <c r="A179" s="65"/>
      <c r="B179" s="127"/>
      <c r="C179" s="127"/>
      <c r="D179" s="128"/>
      <c r="E179" s="113"/>
      <c r="F179" s="129"/>
      <c r="G179" s="77"/>
      <c r="H179" s="124"/>
      <c r="I179" s="125"/>
      <c r="J179" s="125"/>
      <c r="K179" s="130"/>
      <c r="L179" s="79"/>
      <c r="M179" s="131"/>
      <c r="N179" s="79"/>
      <c r="O179" s="126"/>
      <c r="P179" s="132"/>
      <c r="Q179" s="132"/>
    </row>
    <row r="180" spans="1:15" ht="12.75">
      <c r="A180" s="65"/>
      <c r="B180" s="46"/>
      <c r="C180" s="57"/>
      <c r="D180" s="121"/>
      <c r="E180" s="59"/>
      <c r="F180" s="60"/>
      <c r="G180" s="61"/>
      <c r="H180" s="85"/>
      <c r="I180" s="53"/>
      <c r="J180" s="53"/>
      <c r="K180" s="62"/>
      <c r="L180" s="63"/>
      <c r="M180" s="63"/>
      <c r="N180" s="68"/>
      <c r="O180" s="56"/>
    </row>
    <row r="181" spans="1:15" ht="12.75" hidden="1">
      <c r="A181" s="65"/>
      <c r="B181" s="46"/>
      <c r="C181" s="57"/>
      <c r="D181" s="58"/>
      <c r="E181" s="59"/>
      <c r="F181" s="60"/>
      <c r="G181" s="61"/>
      <c r="H181" s="52"/>
      <c r="I181" s="54"/>
      <c r="J181" s="54"/>
      <c r="K181" s="62"/>
      <c r="L181" s="63"/>
      <c r="M181" s="88"/>
      <c r="N181" s="63"/>
      <c r="O181" s="44"/>
    </row>
    <row r="182" spans="1:15" ht="12.75" hidden="1">
      <c r="A182" s="65" t="s">
        <v>83</v>
      </c>
      <c r="B182" s="107"/>
      <c r="C182" s="123"/>
      <c r="D182" s="100"/>
      <c r="E182" s="113"/>
      <c r="F182" s="60"/>
      <c r="G182" s="77"/>
      <c r="H182" s="124"/>
      <c r="I182" s="125"/>
      <c r="J182" s="125"/>
      <c r="K182" s="134"/>
      <c r="L182" s="79"/>
      <c r="M182" s="135"/>
      <c r="N182" s="79"/>
      <c r="O182" s="126"/>
    </row>
    <row r="183" spans="1:15" ht="12.75">
      <c r="A183" s="65" t="s">
        <v>84</v>
      </c>
      <c r="B183" s="107"/>
      <c r="C183" s="136"/>
      <c r="D183" s="72"/>
      <c r="E183" s="113"/>
      <c r="F183" s="74"/>
      <c r="G183" s="75"/>
      <c r="H183" s="137"/>
      <c r="I183" s="138"/>
      <c r="J183" s="138"/>
      <c r="K183" s="76"/>
      <c r="L183" s="79"/>
      <c r="M183" s="79"/>
      <c r="N183" s="79"/>
      <c r="O183" s="126"/>
    </row>
    <row r="184" spans="1:15" ht="12.75">
      <c r="A184" s="65"/>
      <c r="B184" s="46"/>
      <c r="C184" s="47"/>
      <c r="D184" s="48"/>
      <c r="E184" s="49"/>
      <c r="F184" s="89"/>
      <c r="G184" s="51"/>
      <c r="H184" s="139"/>
      <c r="I184" s="140"/>
      <c r="J184" s="140"/>
      <c r="K184" s="90"/>
      <c r="L184" s="42"/>
      <c r="M184" s="42"/>
      <c r="N184" s="43"/>
      <c r="O184" s="56"/>
    </row>
    <row r="185" spans="1:15" ht="31.5" customHeight="1">
      <c r="A185" s="65"/>
      <c r="B185" s="46"/>
      <c r="C185" s="47"/>
      <c r="D185" s="141"/>
      <c r="E185" s="59"/>
      <c r="F185" s="83"/>
      <c r="G185" s="84"/>
      <c r="H185" s="142"/>
      <c r="I185" s="140"/>
      <c r="J185" s="140"/>
      <c r="K185" s="90"/>
      <c r="L185" s="42"/>
      <c r="M185" s="42"/>
      <c r="N185" s="43"/>
      <c r="O185" s="56"/>
    </row>
    <row r="186" spans="1:15" ht="30" customHeight="1">
      <c r="A186" s="65"/>
      <c r="B186" s="66"/>
      <c r="C186" s="91"/>
      <c r="D186" s="100"/>
      <c r="E186" s="59"/>
      <c r="F186" s="74"/>
      <c r="G186" s="75"/>
      <c r="H186" s="142"/>
      <c r="I186" s="143"/>
      <c r="J186" s="143"/>
      <c r="K186" s="76"/>
      <c r="L186" s="76"/>
      <c r="M186" s="144"/>
      <c r="N186" s="63"/>
      <c r="O186" s="44"/>
    </row>
    <row r="187" spans="1:15" ht="12.75">
      <c r="A187" s="65"/>
      <c r="B187" s="46"/>
      <c r="C187" s="47"/>
      <c r="D187" s="48"/>
      <c r="E187" s="103"/>
      <c r="F187" s="83"/>
      <c r="G187" s="84"/>
      <c r="H187" s="82"/>
      <c r="I187" s="41"/>
      <c r="J187" s="41"/>
      <c r="K187" s="76"/>
      <c r="L187" s="76"/>
      <c r="M187" s="144"/>
      <c r="N187" s="43"/>
      <c r="O187" s="56"/>
    </row>
    <row r="188" spans="1:15" ht="12.75">
      <c r="A188" s="65"/>
      <c r="B188" s="46"/>
      <c r="C188" s="47"/>
      <c r="D188" s="67"/>
      <c r="E188" s="145"/>
      <c r="F188" s="83"/>
      <c r="G188" s="84"/>
      <c r="H188" s="52"/>
      <c r="I188" s="54"/>
      <c r="J188" s="54"/>
      <c r="K188" s="86"/>
      <c r="L188" s="146"/>
      <c r="M188" s="88"/>
      <c r="N188" s="63"/>
      <c r="O188" s="44"/>
    </row>
    <row r="189" spans="1:15" ht="12.75">
      <c r="A189" s="65" t="s">
        <v>74</v>
      </c>
      <c r="B189" s="66"/>
      <c r="C189" s="57"/>
      <c r="D189" s="67"/>
      <c r="E189" s="59"/>
      <c r="F189" s="69"/>
      <c r="G189" s="61"/>
      <c r="H189" s="52"/>
      <c r="I189" s="54"/>
      <c r="J189" s="54"/>
      <c r="K189" s="70"/>
      <c r="L189" s="63"/>
      <c r="M189" s="63"/>
      <c r="N189" s="63"/>
      <c r="O189" s="44"/>
    </row>
    <row r="190" spans="1:15" ht="12.75">
      <c r="A190" s="65" t="s">
        <v>85</v>
      </c>
      <c r="B190" s="46"/>
      <c r="C190" s="57"/>
      <c r="D190" s="67"/>
      <c r="E190" s="59"/>
      <c r="F190" s="60"/>
      <c r="G190" s="61"/>
      <c r="H190" s="52"/>
      <c r="I190" s="54"/>
      <c r="J190" s="54"/>
      <c r="K190" s="62"/>
      <c r="L190" s="63"/>
      <c r="M190" s="63"/>
      <c r="N190" s="63"/>
      <c r="O190" s="44"/>
    </row>
    <row r="191" spans="1:15" ht="12.75">
      <c r="A191" s="147"/>
      <c r="B191" s="148"/>
      <c r="C191" s="57"/>
      <c r="D191" s="67"/>
      <c r="E191" s="59"/>
      <c r="F191" s="60"/>
      <c r="G191" s="61"/>
      <c r="H191" s="52"/>
      <c r="I191" s="54"/>
      <c r="J191" s="54"/>
      <c r="K191" s="62"/>
      <c r="L191" s="63"/>
      <c r="M191" s="88"/>
      <c r="N191" s="63"/>
      <c r="O191" s="44"/>
    </row>
    <row r="192" spans="2:10" ht="15" customHeight="1" hidden="1">
      <c r="B192" s="149"/>
      <c r="C192" s="150"/>
      <c r="D192" s="151"/>
      <c r="E192" s="152"/>
      <c r="F192" s="153"/>
      <c r="G192" s="154"/>
      <c r="H192" s="155"/>
      <c r="I192" s="156"/>
      <c r="J192" s="156"/>
    </row>
    <row r="193" spans="1:15" ht="19.5" customHeight="1">
      <c r="A193" s="157"/>
      <c r="B193" s="24"/>
      <c r="C193" s="158"/>
      <c r="D193" s="159"/>
      <c r="E193" s="160"/>
      <c r="F193" s="161"/>
      <c r="G193" s="162"/>
      <c r="H193" s="163"/>
      <c r="I193" s="164"/>
      <c r="J193" s="164"/>
      <c r="K193" s="165"/>
      <c r="L193" s="166"/>
      <c r="M193" s="166"/>
      <c r="N193" s="167"/>
      <c r="O193" s="168"/>
    </row>
    <row r="194" spans="3:10" ht="15" customHeight="1">
      <c r="C194" s="170"/>
      <c r="D194" s="112"/>
      <c r="E194" s="81"/>
      <c r="F194" s="81"/>
      <c r="G194" s="81"/>
      <c r="H194" s="171"/>
      <c r="I194" s="143"/>
      <c r="J194" s="54"/>
    </row>
    <row r="195" spans="3:14" ht="15" customHeight="1">
      <c r="C195" s="170"/>
      <c r="D195" s="81"/>
      <c r="E195" s="81"/>
      <c r="F195" s="81"/>
      <c r="G195" s="81"/>
      <c r="H195" s="171"/>
      <c r="I195" s="143"/>
      <c r="J195" s="54"/>
      <c r="N195" s="16"/>
    </row>
    <row r="196" spans="3:10" ht="15" customHeight="1">
      <c r="C196" s="170"/>
      <c r="D196" s="81"/>
      <c r="E196" s="81"/>
      <c r="F196" s="81"/>
      <c r="G196" s="81"/>
      <c r="H196" s="171"/>
      <c r="I196" s="143"/>
      <c r="J196" s="54"/>
    </row>
    <row r="197" spans="3:10" ht="15" customHeight="1">
      <c r="C197" s="170"/>
      <c r="D197" s="81"/>
      <c r="E197" s="81"/>
      <c r="F197" s="81"/>
      <c r="G197" s="81"/>
      <c r="H197" s="171"/>
      <c r="I197" s="80"/>
      <c r="J197" s="54"/>
    </row>
    <row r="198" spans="3:10" ht="15" customHeight="1">
      <c r="C198" s="170"/>
      <c r="D198" s="81"/>
      <c r="E198" s="81"/>
      <c r="F198" s="81"/>
      <c r="G198" s="81"/>
      <c r="H198" s="171"/>
      <c r="I198" s="80"/>
      <c r="J198" s="54"/>
    </row>
    <row r="199" spans="3:10" ht="15" customHeight="1">
      <c r="C199" s="170"/>
      <c r="D199" s="81"/>
      <c r="E199" s="81"/>
      <c r="F199" s="81"/>
      <c r="G199" s="81"/>
      <c r="H199" s="171"/>
      <c r="I199" s="80"/>
      <c r="J199" s="54"/>
    </row>
    <row r="200" spans="3:10" ht="12.75">
      <c r="C200" s="170"/>
      <c r="D200" s="81"/>
      <c r="E200" s="81"/>
      <c r="F200" s="81"/>
      <c r="G200" s="81"/>
      <c r="H200" s="171"/>
      <c r="I200" s="80"/>
      <c r="J200" s="54"/>
    </row>
    <row r="201" spans="3:10" ht="12.75">
      <c r="C201" s="170"/>
      <c r="D201" s="81"/>
      <c r="E201" s="81"/>
      <c r="F201" s="81"/>
      <c r="G201" s="81"/>
      <c r="H201" s="171"/>
      <c r="I201" s="80"/>
      <c r="J201" s="54"/>
    </row>
    <row r="202" spans="8:10" ht="12.75">
      <c r="H202" s="173"/>
      <c r="J202" s="174"/>
    </row>
    <row r="203" spans="8:10" ht="12.75">
      <c r="H203" s="173"/>
      <c r="J203" s="174"/>
    </row>
    <row r="204" spans="7:10" ht="12.75">
      <c r="G204" s="176"/>
      <c r="H204" s="177"/>
      <c r="J204" s="174"/>
    </row>
    <row r="205" spans="8:10" ht="12.75">
      <c r="H205" s="177"/>
      <c r="J205" s="174"/>
    </row>
    <row r="206" spans="8:10" ht="12.75">
      <c r="H206" s="173"/>
      <c r="J206" s="174"/>
    </row>
    <row r="207" spans="8:10" ht="12.75">
      <c r="H207" s="173"/>
      <c r="J207" s="174"/>
    </row>
    <row r="208" spans="8:10" ht="12.75">
      <c r="H208" s="173"/>
      <c r="J208" s="174"/>
    </row>
    <row r="209" spans="8:10" ht="12.75">
      <c r="H209" s="173"/>
      <c r="J209" s="174"/>
    </row>
    <row r="210" spans="8:10" ht="12.75">
      <c r="H210" s="173"/>
      <c r="J210" s="174"/>
    </row>
    <row r="211" spans="8:10" ht="12.75">
      <c r="H211" s="173"/>
      <c r="J211" s="174"/>
    </row>
    <row r="212" spans="8:10" ht="12.75">
      <c r="H212" s="173"/>
      <c r="J212" s="174"/>
    </row>
    <row r="213" spans="8:10" ht="12.75">
      <c r="H213" s="173"/>
      <c r="J213" s="174"/>
    </row>
    <row r="214" spans="8:10" ht="12.75">
      <c r="H214" s="173"/>
      <c r="J214" s="174"/>
    </row>
    <row r="215" spans="8:10" ht="12.75">
      <c r="H215" s="173"/>
      <c r="J215" s="174"/>
    </row>
    <row r="216" spans="8:10" ht="12.75">
      <c r="H216" s="173"/>
      <c r="J216" s="174"/>
    </row>
    <row r="217" spans="8:10" ht="12.75">
      <c r="H217" s="173"/>
      <c r="J217" s="174"/>
    </row>
    <row r="218" spans="8:10" ht="12.75">
      <c r="H218" s="173"/>
      <c r="J218" s="174"/>
    </row>
    <row r="219" spans="8:10" ht="12.75">
      <c r="H219" s="173"/>
      <c r="J219" s="174"/>
    </row>
    <row r="220" spans="8:10" ht="12.75">
      <c r="H220" s="173"/>
      <c r="J220" s="174"/>
    </row>
    <row r="221" spans="8:10" ht="12.75">
      <c r="H221" s="173"/>
      <c r="J221" s="174"/>
    </row>
    <row r="222" spans="8:10" ht="12.75">
      <c r="H222" s="173"/>
      <c r="J222" s="174"/>
    </row>
    <row r="223" spans="8:10" ht="12.75">
      <c r="H223" s="173"/>
      <c r="J223" s="174"/>
    </row>
    <row r="224" spans="8:10" ht="12.75">
      <c r="H224" s="173"/>
      <c r="J224" s="174"/>
    </row>
    <row r="225" spans="8:10" ht="12.75">
      <c r="H225" s="173"/>
      <c r="J225" s="174"/>
    </row>
    <row r="226" spans="8:10" ht="12.75">
      <c r="H226" s="173"/>
      <c r="J226" s="174"/>
    </row>
    <row r="227" spans="8:10" ht="12.75">
      <c r="H227" s="173"/>
      <c r="J227" s="174"/>
    </row>
    <row r="228" spans="8:10" ht="12.75">
      <c r="H228" s="173"/>
      <c r="J228" s="174"/>
    </row>
    <row r="229" spans="8:10" ht="12.75">
      <c r="H229" s="173"/>
      <c r="J229" s="174"/>
    </row>
    <row r="230" spans="8:10" ht="12.75">
      <c r="H230" s="173"/>
      <c r="J230" s="174"/>
    </row>
    <row r="231" spans="8:10" ht="12.75">
      <c r="H231" s="173"/>
      <c r="J231" s="174"/>
    </row>
    <row r="232" spans="8:10" ht="12.75">
      <c r="H232" s="173"/>
      <c r="J232" s="174"/>
    </row>
    <row r="233" spans="8:10" ht="12.75">
      <c r="H233" s="173"/>
      <c r="J233" s="174"/>
    </row>
    <row r="234" spans="8:10" ht="12.75">
      <c r="H234" s="173"/>
      <c r="J234" s="174"/>
    </row>
    <row r="235" spans="8:10" ht="12.75">
      <c r="H235" s="173"/>
      <c r="J235" s="174"/>
    </row>
    <row r="236" spans="8:10" ht="12.75">
      <c r="H236" s="173"/>
      <c r="J236" s="174"/>
    </row>
    <row r="237" spans="8:10" ht="12.75">
      <c r="H237" s="173"/>
      <c r="J237" s="174"/>
    </row>
    <row r="238" spans="8:10" ht="12.75">
      <c r="H238" s="173"/>
      <c r="J238" s="174"/>
    </row>
    <row r="239" spans="8:10" ht="12.75">
      <c r="H239" s="173"/>
      <c r="J239" s="174"/>
    </row>
    <row r="240" spans="8:10" ht="12.75">
      <c r="H240" s="173"/>
      <c r="J240" s="174"/>
    </row>
    <row r="241" spans="8:10" ht="12.75">
      <c r="H241" s="173"/>
      <c r="J241" s="174"/>
    </row>
    <row r="242" spans="8:10" ht="12.75">
      <c r="H242" s="173"/>
      <c r="J242" s="174"/>
    </row>
    <row r="243" spans="8:10" ht="12.75">
      <c r="H243" s="173"/>
      <c r="J243" s="174"/>
    </row>
    <row r="244" spans="8:10" ht="12.75">
      <c r="H244" s="173"/>
      <c r="J244" s="174"/>
    </row>
    <row r="245" spans="8:10" ht="12.75">
      <c r="H245" s="173"/>
      <c r="J245" s="174"/>
    </row>
    <row r="246" spans="8:10" ht="12.75">
      <c r="H246" s="173"/>
      <c r="J246" s="174"/>
    </row>
    <row r="247" spans="8:10" ht="12.75">
      <c r="H247" s="173"/>
      <c r="J247" s="174"/>
    </row>
    <row r="248" spans="8:10" ht="12.75">
      <c r="H248" s="173"/>
      <c r="J248" s="174"/>
    </row>
    <row r="249" spans="8:10" ht="12.75">
      <c r="H249" s="173"/>
      <c r="J249" s="174"/>
    </row>
    <row r="250" spans="8:10" ht="12.75">
      <c r="H250" s="173"/>
      <c r="J250" s="174"/>
    </row>
    <row r="251" spans="8:10" ht="12.75">
      <c r="H251" s="173"/>
      <c r="J251" s="174"/>
    </row>
    <row r="252" spans="8:10" ht="12.75">
      <c r="H252" s="173"/>
      <c r="J252" s="174"/>
    </row>
    <row r="253" spans="8:10" ht="12.75">
      <c r="H253" s="173"/>
      <c r="J253" s="174"/>
    </row>
    <row r="254" spans="8:10" ht="12.75">
      <c r="H254" s="173"/>
      <c r="J254" s="174"/>
    </row>
    <row r="255" spans="8:10" ht="12.75">
      <c r="H255" s="173"/>
      <c r="J255" s="174"/>
    </row>
    <row r="256" spans="8:10" ht="12.75">
      <c r="H256" s="173"/>
      <c r="J256" s="174"/>
    </row>
    <row r="257" spans="8:10" ht="12.75">
      <c r="H257" s="173"/>
      <c r="J257" s="174"/>
    </row>
    <row r="258" spans="8:10" ht="12.75">
      <c r="H258" s="173"/>
      <c r="J258" s="174"/>
    </row>
    <row r="259" spans="8:10" ht="12.75">
      <c r="H259" s="173"/>
      <c r="J259" s="174"/>
    </row>
    <row r="260" spans="8:10" ht="12.75">
      <c r="H260" s="173"/>
      <c r="J260" s="174"/>
    </row>
    <row r="261" spans="8:10" ht="12.75">
      <c r="H261" s="173"/>
      <c r="J261" s="174"/>
    </row>
    <row r="262" spans="8:10" ht="12.75">
      <c r="H262" s="173"/>
      <c r="J262" s="174"/>
    </row>
    <row r="263" spans="8:10" ht="12.75">
      <c r="H263" s="173"/>
      <c r="J263" s="174"/>
    </row>
    <row r="264" spans="8:10" ht="12.75">
      <c r="H264" s="173"/>
      <c r="J264" s="174"/>
    </row>
    <row r="265" spans="8:10" ht="12.75">
      <c r="H265" s="173"/>
      <c r="J265" s="174"/>
    </row>
    <row r="266" spans="8:10" ht="12.75">
      <c r="H266" s="173"/>
      <c r="J266" s="174"/>
    </row>
    <row r="267" spans="8:10" ht="12.75">
      <c r="H267" s="173"/>
      <c r="J267" s="174"/>
    </row>
    <row r="268" spans="8:10" ht="12.75">
      <c r="H268" s="173"/>
      <c r="J268" s="174"/>
    </row>
    <row r="269" spans="8:10" ht="12.75">
      <c r="H269" s="173"/>
      <c r="J269" s="174"/>
    </row>
    <row r="270" spans="8:10" ht="12.75">
      <c r="H270" s="173"/>
      <c r="J270" s="174"/>
    </row>
    <row r="271" spans="8:10" ht="12.75">
      <c r="H271" s="173"/>
      <c r="J271" s="174"/>
    </row>
    <row r="272" spans="8:10" ht="12.75">
      <c r="H272" s="173"/>
      <c r="J272" s="174"/>
    </row>
    <row r="273" spans="8:10" ht="12.75">
      <c r="H273" s="173"/>
      <c r="J273" s="174"/>
    </row>
    <row r="274" spans="8:10" ht="12.75">
      <c r="H274" s="173"/>
      <c r="J274" s="174"/>
    </row>
    <row r="275" spans="8:10" ht="12.75">
      <c r="H275" s="173"/>
      <c r="J275" s="174"/>
    </row>
    <row r="276" spans="8:10" ht="12.75">
      <c r="H276" s="173"/>
      <c r="J276" s="174"/>
    </row>
    <row r="277" spans="8:10" ht="12.75">
      <c r="H277" s="173"/>
      <c r="J277" s="174"/>
    </row>
    <row r="278" spans="8:10" ht="12.75">
      <c r="H278" s="173"/>
      <c r="J278" s="174"/>
    </row>
    <row r="279" spans="8:10" ht="12.75">
      <c r="H279" s="173"/>
      <c r="J279" s="174"/>
    </row>
    <row r="280" spans="8:10" ht="12.75">
      <c r="H280" s="173"/>
      <c r="J280" s="174"/>
    </row>
    <row r="281" spans="8:10" ht="12.75">
      <c r="H281" s="173"/>
      <c r="J281" s="174"/>
    </row>
    <row r="282" spans="8:10" ht="12.75">
      <c r="H282" s="173"/>
      <c r="J282" s="174"/>
    </row>
    <row r="283" spans="8:10" ht="12.75">
      <c r="H283" s="173"/>
      <c r="J283" s="174"/>
    </row>
    <row r="284" spans="8:10" ht="12.75">
      <c r="H284" s="173"/>
      <c r="J284" s="174"/>
    </row>
    <row r="285" spans="8:10" ht="12.75">
      <c r="H285" s="173"/>
      <c r="J285" s="174"/>
    </row>
    <row r="286" spans="8:10" ht="12.75">
      <c r="H286" s="173"/>
      <c r="J286" s="174"/>
    </row>
    <row r="287" spans="8:10" ht="12.75">
      <c r="H287" s="173"/>
      <c r="J287" s="174"/>
    </row>
    <row r="288" spans="8:10" ht="12.75">
      <c r="H288" s="173"/>
      <c r="J288" s="174"/>
    </row>
    <row r="289" spans="8:10" ht="12.75">
      <c r="H289" s="173"/>
      <c r="J289" s="174"/>
    </row>
    <row r="290" spans="8:10" ht="12.75">
      <c r="H290" s="173"/>
      <c r="J290" s="174"/>
    </row>
    <row r="291" spans="8:10" ht="12.75">
      <c r="H291" s="173"/>
      <c r="J291" s="174"/>
    </row>
    <row r="292" spans="8:10" ht="12.75">
      <c r="H292" s="173"/>
      <c r="J292" s="174"/>
    </row>
    <row r="293" spans="8:10" ht="12.75">
      <c r="H293" s="173"/>
      <c r="J293" s="174"/>
    </row>
    <row r="294" spans="8:10" ht="12.75">
      <c r="H294" s="173"/>
      <c r="J294" s="174"/>
    </row>
    <row r="295" spans="8:10" ht="12.75">
      <c r="H295" s="173"/>
      <c r="J295" s="174"/>
    </row>
    <row r="296" spans="8:10" ht="12.75">
      <c r="H296" s="173"/>
      <c r="J296" s="174"/>
    </row>
    <row r="297" spans="8:10" ht="12.75">
      <c r="H297" s="173"/>
      <c r="J297" s="174"/>
    </row>
    <row r="298" spans="8:10" ht="12.75">
      <c r="H298" s="173"/>
      <c r="J298" s="174"/>
    </row>
    <row r="299" spans="8:10" ht="12.75">
      <c r="H299" s="173"/>
      <c r="J299" s="174"/>
    </row>
    <row r="300" spans="8:10" ht="12.75">
      <c r="H300" s="173"/>
      <c r="J300" s="174"/>
    </row>
    <row r="301" spans="8:10" ht="12.75">
      <c r="H301" s="173"/>
      <c r="J301" s="174"/>
    </row>
    <row r="302" spans="8:10" ht="12.75">
      <c r="H302" s="173"/>
      <c r="J302" s="174"/>
    </row>
    <row r="303" spans="8:10" ht="12.75">
      <c r="H303" s="173"/>
      <c r="J303" s="174"/>
    </row>
    <row r="304" spans="8:10" ht="12.75">
      <c r="H304" s="173"/>
      <c r="J304" s="174"/>
    </row>
    <row r="305" spans="8:10" ht="12.75">
      <c r="H305" s="173"/>
      <c r="J305" s="174"/>
    </row>
    <row r="306" spans="8:10" ht="12.75">
      <c r="H306" s="173"/>
      <c r="J306" s="174"/>
    </row>
    <row r="307" spans="8:10" ht="12.75">
      <c r="H307" s="173"/>
      <c r="J307" s="174"/>
    </row>
    <row r="308" spans="8:10" ht="12.75">
      <c r="H308" s="173"/>
      <c r="J308" s="174"/>
    </row>
    <row r="309" spans="8:10" ht="12.75">
      <c r="H309" s="173"/>
      <c r="J309" s="174"/>
    </row>
    <row r="310" spans="8:10" ht="12.75">
      <c r="H310" s="173"/>
      <c r="J310" s="174"/>
    </row>
    <row r="311" spans="8:10" ht="12.75">
      <c r="H311" s="173"/>
      <c r="J311" s="174"/>
    </row>
    <row r="312" spans="8:10" ht="12.75">
      <c r="H312" s="173"/>
      <c r="J312" s="174"/>
    </row>
    <row r="313" spans="8:10" ht="12.75">
      <c r="H313" s="173"/>
      <c r="J313" s="174"/>
    </row>
    <row r="314" spans="8:10" ht="12.75">
      <c r="H314" s="173"/>
      <c r="J314" s="174"/>
    </row>
    <row r="315" spans="8:10" ht="12.75">
      <c r="H315" s="173"/>
      <c r="J315" s="174"/>
    </row>
    <row r="316" spans="8:10" ht="12.75">
      <c r="H316" s="173"/>
      <c r="J316" s="174"/>
    </row>
    <row r="317" spans="8:10" ht="12.75">
      <c r="H317" s="173"/>
      <c r="J317" s="174"/>
    </row>
    <row r="318" spans="8:10" ht="12.75">
      <c r="H318" s="173"/>
      <c r="J318" s="174"/>
    </row>
    <row r="319" spans="8:10" ht="12.75">
      <c r="H319" s="173"/>
      <c r="J319" s="174"/>
    </row>
    <row r="320" spans="8:10" ht="12.75">
      <c r="H320" s="173"/>
      <c r="J320" s="174"/>
    </row>
    <row r="321" spans="8:10" ht="12.75">
      <c r="H321" s="173"/>
      <c r="J321" s="174"/>
    </row>
    <row r="322" spans="8:10" ht="12.75">
      <c r="H322" s="173"/>
      <c r="J322" s="174"/>
    </row>
    <row r="323" spans="8:10" ht="12.75">
      <c r="H323" s="173"/>
      <c r="J323" s="174"/>
    </row>
    <row r="324" spans="8:10" ht="12.75">
      <c r="H324" s="173"/>
      <c r="J324" s="174"/>
    </row>
    <row r="325" spans="8:10" ht="12.75">
      <c r="H325" s="173"/>
      <c r="J325" s="174"/>
    </row>
    <row r="326" spans="8:10" ht="12.75">
      <c r="H326" s="173"/>
      <c r="J326" s="174"/>
    </row>
    <row r="327" spans="8:10" ht="12.75">
      <c r="H327" s="173"/>
      <c r="J327" s="174"/>
    </row>
    <row r="328" spans="8:10" ht="12.75">
      <c r="H328" s="173"/>
      <c r="J328" s="174"/>
    </row>
    <row r="329" spans="8:10" ht="12.75">
      <c r="H329" s="173"/>
      <c r="J329" s="174"/>
    </row>
    <row r="330" spans="8:10" ht="12.75">
      <c r="H330" s="173"/>
      <c r="J330" s="174"/>
    </row>
    <row r="331" spans="8:10" ht="12.75">
      <c r="H331" s="173"/>
      <c r="J331" s="174"/>
    </row>
    <row r="332" spans="8:10" ht="12.75">
      <c r="H332" s="173"/>
      <c r="J332" s="174"/>
    </row>
    <row r="333" spans="8:10" ht="12.75">
      <c r="H333" s="173"/>
      <c r="J333" s="174"/>
    </row>
    <row r="334" spans="8:10" ht="12.75">
      <c r="H334" s="173"/>
      <c r="J334" s="174"/>
    </row>
    <row r="335" spans="8:10" ht="12.75">
      <c r="H335" s="173"/>
      <c r="J335" s="174"/>
    </row>
    <row r="336" spans="8:10" ht="12.75">
      <c r="H336" s="173"/>
      <c r="J336" s="174"/>
    </row>
    <row r="337" spans="8:10" ht="12.75">
      <c r="H337" s="173"/>
      <c r="J337" s="174"/>
    </row>
    <row r="338" spans="8:10" ht="12.75">
      <c r="H338" s="173"/>
      <c r="J338" s="174"/>
    </row>
    <row r="339" spans="8:10" ht="12.75">
      <c r="H339" s="173"/>
      <c r="J339" s="174"/>
    </row>
    <row r="340" spans="8:10" ht="12.75">
      <c r="H340" s="173"/>
      <c r="J340" s="174"/>
    </row>
    <row r="341" spans="8:10" ht="12.75">
      <c r="H341" s="173"/>
      <c r="J341" s="174"/>
    </row>
    <row r="342" spans="8:10" ht="12.75">
      <c r="H342" s="173"/>
      <c r="J342" s="174"/>
    </row>
    <row r="343" spans="8:10" ht="12.75">
      <c r="H343" s="173"/>
      <c r="J343" s="174"/>
    </row>
    <row r="344" spans="8:10" ht="12.75">
      <c r="H344" s="173"/>
      <c r="J344" s="174"/>
    </row>
    <row r="345" spans="8:10" ht="12.75">
      <c r="H345" s="173"/>
      <c r="J345" s="174"/>
    </row>
    <row r="346" spans="8:10" ht="12.75">
      <c r="H346" s="173"/>
      <c r="J346" s="174"/>
    </row>
    <row r="347" spans="8:10" ht="12.75">
      <c r="H347" s="173"/>
      <c r="J347" s="174"/>
    </row>
    <row r="348" spans="8:10" ht="12.75">
      <c r="H348" s="173"/>
      <c r="J348" s="174"/>
    </row>
    <row r="349" spans="8:10" ht="12.75">
      <c r="H349" s="173"/>
      <c r="J349" s="174"/>
    </row>
    <row r="350" spans="8:10" ht="12.75">
      <c r="H350" s="173"/>
      <c r="J350" s="174"/>
    </row>
    <row r="351" spans="8:10" ht="12.75">
      <c r="H351" s="173"/>
      <c r="J351" s="174"/>
    </row>
    <row r="352" spans="8:10" ht="12.75">
      <c r="H352" s="173"/>
      <c r="J352" s="174"/>
    </row>
    <row r="353" spans="8:10" ht="12.75">
      <c r="H353" s="173"/>
      <c r="J353" s="174"/>
    </row>
    <row r="354" spans="8:10" ht="12.75">
      <c r="H354" s="173"/>
      <c r="J354" s="174"/>
    </row>
    <row r="355" spans="8:10" ht="12.75">
      <c r="H355" s="173"/>
      <c r="J355" s="174"/>
    </row>
    <row r="356" spans="8:10" ht="12.75">
      <c r="H356" s="173"/>
      <c r="J356" s="174"/>
    </row>
    <row r="357" spans="8:10" ht="12.75">
      <c r="H357" s="173"/>
      <c r="J357" s="174"/>
    </row>
    <row r="358" spans="8:10" ht="12.75">
      <c r="H358" s="173"/>
      <c r="J358" s="174"/>
    </row>
    <row r="359" spans="8:10" ht="12.75">
      <c r="H359" s="173"/>
      <c r="J359" s="174"/>
    </row>
    <row r="360" spans="8:10" ht="12.75">
      <c r="H360" s="173"/>
      <c r="J360" s="174"/>
    </row>
    <row r="361" spans="8:10" ht="12.75">
      <c r="H361" s="173"/>
      <c r="J361" s="174"/>
    </row>
    <row r="362" spans="8:10" ht="12.75">
      <c r="H362" s="173"/>
      <c r="J362" s="174"/>
    </row>
    <row r="363" spans="8:10" ht="12.75">
      <c r="H363" s="173"/>
      <c r="J363" s="174"/>
    </row>
    <row r="364" spans="8:10" ht="12.75">
      <c r="H364" s="173"/>
      <c r="J364" s="174"/>
    </row>
    <row r="365" spans="8:10" ht="12.75">
      <c r="H365" s="173"/>
      <c r="J365" s="174"/>
    </row>
    <row r="366" spans="8:10" ht="12.75">
      <c r="H366" s="173"/>
      <c r="J366" s="174"/>
    </row>
    <row r="367" spans="8:10" ht="12.75">
      <c r="H367" s="173"/>
      <c r="J367" s="174"/>
    </row>
    <row r="368" spans="8:10" ht="12.75">
      <c r="H368" s="173"/>
      <c r="J368" s="174"/>
    </row>
    <row r="369" spans="8:10" ht="12.75">
      <c r="H369" s="173"/>
      <c r="J369" s="174"/>
    </row>
    <row r="370" spans="8:10" ht="12.75">
      <c r="H370" s="173"/>
      <c r="J370" s="174"/>
    </row>
    <row r="371" spans="8:10" ht="12.75">
      <c r="H371" s="173"/>
      <c r="J371" s="174"/>
    </row>
    <row r="372" spans="8:10" ht="12.75">
      <c r="H372" s="173"/>
      <c r="J372" s="174"/>
    </row>
    <row r="373" spans="8:10" ht="12.75">
      <c r="H373" s="173"/>
      <c r="J373" s="174"/>
    </row>
    <row r="374" spans="8:10" ht="12.75">
      <c r="H374" s="173"/>
      <c r="J374" s="174"/>
    </row>
    <row r="375" spans="8:10" ht="12.75">
      <c r="H375" s="173"/>
      <c r="J375" s="174"/>
    </row>
    <row r="376" spans="8:10" ht="12.75">
      <c r="H376" s="173"/>
      <c r="J376" s="174"/>
    </row>
    <row r="377" spans="8:10" ht="12.75">
      <c r="H377" s="173"/>
      <c r="J377" s="174"/>
    </row>
    <row r="378" spans="8:10" ht="12.75">
      <c r="H378" s="173"/>
      <c r="J378" s="174"/>
    </row>
    <row r="379" spans="8:10" ht="12.75">
      <c r="H379" s="173"/>
      <c r="J379" s="174"/>
    </row>
    <row r="380" spans="8:10" ht="12.75">
      <c r="H380" s="173"/>
      <c r="J380" s="174"/>
    </row>
    <row r="381" spans="8:10" ht="12.75">
      <c r="H381" s="173"/>
      <c r="J381" s="174"/>
    </row>
    <row r="382" spans="8:10" ht="12.75">
      <c r="H382" s="173"/>
      <c r="J382" s="174"/>
    </row>
    <row r="383" spans="8:10" ht="12.75">
      <c r="H383" s="173"/>
      <c r="J383" s="174"/>
    </row>
    <row r="384" spans="8:10" ht="12.75">
      <c r="H384" s="173"/>
      <c r="J384" s="174"/>
    </row>
    <row r="385" spans="8:10" ht="12.75">
      <c r="H385" s="173"/>
      <c r="J385" s="174"/>
    </row>
    <row r="386" spans="8:10" ht="12.75">
      <c r="H386" s="173"/>
      <c r="J386" s="174"/>
    </row>
    <row r="387" spans="8:10" ht="12.75">
      <c r="H387" s="173"/>
      <c r="J387" s="174"/>
    </row>
    <row r="388" spans="8:10" ht="12.75">
      <c r="H388" s="173"/>
      <c r="J388" s="174"/>
    </row>
    <row r="389" spans="8:10" ht="12.75">
      <c r="H389" s="173"/>
      <c r="J389" s="174"/>
    </row>
    <row r="390" spans="8:10" ht="12.75">
      <c r="H390" s="173"/>
      <c r="J390" s="174"/>
    </row>
    <row r="391" spans="8:10" ht="12.75">
      <c r="H391" s="173"/>
      <c r="J391" s="174"/>
    </row>
    <row r="392" spans="8:10" ht="12.75">
      <c r="H392" s="173"/>
      <c r="J392" s="174"/>
    </row>
    <row r="393" spans="8:10" ht="12.75">
      <c r="H393" s="173"/>
      <c r="J393" s="174"/>
    </row>
    <row r="394" spans="8:10" ht="12.75">
      <c r="H394" s="173"/>
      <c r="J394" s="174"/>
    </row>
    <row r="395" spans="8:10" ht="12.75">
      <c r="H395" s="173"/>
      <c r="J395" s="174"/>
    </row>
    <row r="396" spans="8:10" ht="12.75">
      <c r="H396" s="173"/>
      <c r="J396" s="174"/>
    </row>
    <row r="397" spans="8:10" ht="12.75">
      <c r="H397" s="173"/>
      <c r="J397" s="174"/>
    </row>
    <row r="398" spans="8:10" ht="12.75">
      <c r="H398" s="173"/>
      <c r="J398" s="174"/>
    </row>
    <row r="399" spans="8:10" ht="12.75">
      <c r="H399" s="173"/>
      <c r="J399" s="174"/>
    </row>
    <row r="400" spans="8:10" ht="12.75">
      <c r="H400" s="173"/>
      <c r="J400" s="174"/>
    </row>
    <row r="401" spans="8:10" ht="12.75">
      <c r="H401" s="173"/>
      <c r="J401" s="174"/>
    </row>
    <row r="402" spans="8:10" ht="12.75">
      <c r="H402" s="173"/>
      <c r="J402" s="174"/>
    </row>
    <row r="403" spans="8:10" ht="12.75">
      <c r="H403" s="173"/>
      <c r="J403" s="174"/>
    </row>
    <row r="404" spans="8:10" ht="12.75">
      <c r="H404" s="173"/>
      <c r="J404" s="174"/>
    </row>
    <row r="405" spans="8:10" ht="12.75">
      <c r="H405" s="173"/>
      <c r="J405" s="174"/>
    </row>
    <row r="406" spans="8:10" ht="12.75">
      <c r="H406" s="173"/>
      <c r="J406" s="174"/>
    </row>
    <row r="407" spans="8:10" ht="12.75">
      <c r="H407" s="173"/>
      <c r="J407" s="174"/>
    </row>
    <row r="408" spans="8:10" ht="12.75">
      <c r="H408" s="173"/>
      <c r="J408" s="174"/>
    </row>
    <row r="409" spans="8:10" ht="12.75">
      <c r="H409" s="173"/>
      <c r="J409" s="174"/>
    </row>
    <row r="410" spans="8:10" ht="12.75">
      <c r="H410" s="173"/>
      <c r="J410" s="174"/>
    </row>
    <row r="411" spans="8:10" ht="12.75">
      <c r="H411" s="173"/>
      <c r="J411" s="174"/>
    </row>
    <row r="412" spans="8:10" ht="12.75">
      <c r="H412" s="173"/>
      <c r="J412" s="174"/>
    </row>
    <row r="413" spans="8:10" ht="12.75">
      <c r="H413" s="173"/>
      <c r="J413" s="174"/>
    </row>
    <row r="414" spans="8:10" ht="12.75">
      <c r="H414" s="173"/>
      <c r="J414" s="174"/>
    </row>
    <row r="415" spans="8:10" ht="12.75">
      <c r="H415" s="173"/>
      <c r="J415" s="174"/>
    </row>
    <row r="416" spans="8:10" ht="12.75">
      <c r="H416" s="173"/>
      <c r="J416" s="174"/>
    </row>
    <row r="417" spans="8:10" ht="12.75">
      <c r="H417" s="173"/>
      <c r="J417" s="174"/>
    </row>
    <row r="418" spans="8:10" ht="12.75">
      <c r="H418" s="173"/>
      <c r="J418" s="174"/>
    </row>
    <row r="419" spans="8:10" ht="12.75">
      <c r="H419" s="173"/>
      <c r="J419" s="174"/>
    </row>
    <row r="420" spans="8:10" ht="12.75">
      <c r="H420" s="173"/>
      <c r="J420" s="174"/>
    </row>
    <row r="421" spans="8:10" ht="12.75">
      <c r="H421" s="173"/>
      <c r="J421" s="174"/>
    </row>
    <row r="422" spans="8:10" ht="12.75">
      <c r="H422" s="173"/>
      <c r="J422" s="174"/>
    </row>
    <row r="423" spans="8:10" ht="12.75">
      <c r="H423" s="173"/>
      <c r="J423" s="174"/>
    </row>
    <row r="424" spans="8:10" ht="12.75">
      <c r="H424" s="173"/>
      <c r="J424" s="174"/>
    </row>
    <row r="425" spans="8:10" ht="12.75">
      <c r="H425" s="173"/>
      <c r="J425" s="174"/>
    </row>
    <row r="426" spans="8:10" ht="12.75">
      <c r="H426" s="173"/>
      <c r="J426" s="174"/>
    </row>
    <row r="427" spans="8:10" ht="12.75">
      <c r="H427" s="173"/>
      <c r="J427" s="174"/>
    </row>
    <row r="428" spans="8:10" ht="12.75">
      <c r="H428" s="173"/>
      <c r="J428" s="174"/>
    </row>
    <row r="429" spans="8:10" ht="12.75">
      <c r="H429" s="173"/>
      <c r="J429" s="174"/>
    </row>
    <row r="430" spans="8:10" ht="12.75">
      <c r="H430" s="173"/>
      <c r="J430" s="174"/>
    </row>
    <row r="431" spans="8:10" ht="12.75">
      <c r="H431" s="173"/>
      <c r="J431" s="174"/>
    </row>
    <row r="432" spans="8:10" ht="12.75">
      <c r="H432" s="173"/>
      <c r="J432" s="174"/>
    </row>
    <row r="433" spans="8:10" ht="12.75">
      <c r="H433" s="173"/>
      <c r="J433" s="174"/>
    </row>
    <row r="434" spans="8:10" ht="12.75">
      <c r="H434" s="173"/>
      <c r="J434" s="174"/>
    </row>
    <row r="435" spans="8:10" ht="12.75">
      <c r="H435" s="173"/>
      <c r="J435" s="174"/>
    </row>
    <row r="436" spans="8:10" ht="12.75">
      <c r="H436" s="173"/>
      <c r="J436" s="174"/>
    </row>
    <row r="437" spans="8:10" ht="12.75">
      <c r="H437" s="173"/>
      <c r="J437" s="174"/>
    </row>
    <row r="438" spans="8:10" ht="12.75">
      <c r="H438" s="173"/>
      <c r="J438" s="174"/>
    </row>
    <row r="439" spans="8:10" ht="12.75">
      <c r="H439" s="173"/>
      <c r="J439" s="174"/>
    </row>
    <row r="440" spans="8:10" ht="12.75">
      <c r="H440" s="173"/>
      <c r="J440" s="174"/>
    </row>
    <row r="441" spans="8:10" ht="12.75">
      <c r="H441" s="173"/>
      <c r="J441" s="174"/>
    </row>
    <row r="442" spans="8:10" ht="12.75">
      <c r="H442" s="173"/>
      <c r="J442" s="174"/>
    </row>
    <row r="443" spans="8:10" ht="12.75">
      <c r="H443" s="173"/>
      <c r="J443" s="174"/>
    </row>
    <row r="444" spans="8:10" ht="12.75">
      <c r="H444" s="173"/>
      <c r="J444" s="174"/>
    </row>
    <row r="445" spans="8:10" ht="12.75">
      <c r="H445" s="173"/>
      <c r="J445" s="174"/>
    </row>
    <row r="446" spans="8:10" ht="12.75">
      <c r="H446" s="173"/>
      <c r="J446" s="174"/>
    </row>
    <row r="447" spans="8:10" ht="12.75">
      <c r="H447" s="173"/>
      <c r="J447" s="174"/>
    </row>
    <row r="448" spans="8:10" ht="12.75">
      <c r="H448" s="173"/>
      <c r="J448" s="174"/>
    </row>
    <row r="449" spans="8:10" ht="12.75">
      <c r="H449" s="173"/>
      <c r="J449" s="174"/>
    </row>
    <row r="450" spans="8:10" ht="12.75">
      <c r="H450" s="173"/>
      <c r="J450" s="174"/>
    </row>
    <row r="451" spans="8:10" ht="12.75">
      <c r="H451" s="173"/>
      <c r="J451" s="174"/>
    </row>
    <row r="452" spans="8:10" ht="12.75">
      <c r="H452" s="173"/>
      <c r="J452" s="174"/>
    </row>
    <row r="453" spans="8:10" ht="12.75">
      <c r="H453" s="173"/>
      <c r="J453" s="174"/>
    </row>
    <row r="454" spans="8:10" ht="12.75">
      <c r="H454" s="173"/>
      <c r="J454" s="174"/>
    </row>
    <row r="455" spans="8:10" ht="12.75">
      <c r="H455" s="173"/>
      <c r="J455" s="174"/>
    </row>
    <row r="456" spans="8:10" ht="12.75">
      <c r="H456" s="173"/>
      <c r="J456" s="174"/>
    </row>
    <row r="457" spans="8:10" ht="12.75">
      <c r="H457" s="173"/>
      <c r="J457" s="174"/>
    </row>
    <row r="458" spans="8:10" ht="12.75">
      <c r="H458" s="173"/>
      <c r="J458" s="174"/>
    </row>
    <row r="459" spans="8:10" ht="12.75">
      <c r="H459" s="173"/>
      <c r="J459" s="174"/>
    </row>
    <row r="460" spans="8:10" ht="12.75">
      <c r="H460" s="173"/>
      <c r="J460" s="174"/>
    </row>
    <row r="461" spans="8:10" ht="12.75">
      <c r="H461" s="173"/>
      <c r="J461" s="174"/>
    </row>
    <row r="462" spans="8:10" ht="12.75">
      <c r="H462" s="173"/>
      <c r="J462" s="174"/>
    </row>
    <row r="463" spans="8:10" ht="12.75">
      <c r="H463" s="173"/>
      <c r="J463" s="174"/>
    </row>
    <row r="464" spans="8:10" ht="12.75">
      <c r="H464" s="173"/>
      <c r="J464" s="174"/>
    </row>
    <row r="465" spans="8:10" ht="12.75">
      <c r="H465" s="173"/>
      <c r="J465" s="174"/>
    </row>
    <row r="466" spans="8:10" ht="12.75">
      <c r="H466" s="173"/>
      <c r="J466" s="174"/>
    </row>
    <row r="467" spans="8:10" ht="12.75">
      <c r="H467" s="173"/>
      <c r="J467" s="174"/>
    </row>
    <row r="468" spans="8:10" ht="12.75">
      <c r="H468" s="173"/>
      <c r="J468" s="174"/>
    </row>
    <row r="469" spans="8:10" ht="12.75">
      <c r="H469" s="173"/>
      <c r="J469" s="174"/>
    </row>
    <row r="470" spans="8:10" ht="12.75">
      <c r="H470" s="173"/>
      <c r="J470" s="174"/>
    </row>
    <row r="471" spans="8:10" ht="12.75">
      <c r="H471" s="173"/>
      <c r="J471" s="174"/>
    </row>
    <row r="472" spans="8:10" ht="12.75">
      <c r="H472" s="173"/>
      <c r="J472" s="174"/>
    </row>
    <row r="473" spans="8:10" ht="12.75">
      <c r="H473" s="173"/>
      <c r="J473" s="174"/>
    </row>
    <row r="474" spans="8:10" ht="12.75">
      <c r="H474" s="173"/>
      <c r="J474" s="174"/>
    </row>
    <row r="475" spans="8:10" ht="12.75">
      <c r="H475" s="173"/>
      <c r="J475" s="174"/>
    </row>
    <row r="476" spans="8:10" ht="12.75">
      <c r="H476" s="173"/>
      <c r="J476" s="174"/>
    </row>
    <row r="477" spans="8:10" ht="12.75">
      <c r="H477" s="173"/>
      <c r="J477" s="174"/>
    </row>
    <row r="478" spans="8:10" ht="12.75">
      <c r="H478" s="173"/>
      <c r="J478" s="174"/>
    </row>
    <row r="479" spans="8:10" ht="12.75">
      <c r="H479" s="173"/>
      <c r="J479" s="174"/>
    </row>
    <row r="480" spans="8:10" ht="12.75">
      <c r="H480" s="173"/>
      <c r="J480" s="174"/>
    </row>
    <row r="481" spans="8:10" ht="12.75">
      <c r="H481" s="173"/>
      <c r="J481" s="174"/>
    </row>
    <row r="482" spans="8:10" ht="12.75">
      <c r="H482" s="173"/>
      <c r="J482" s="174"/>
    </row>
    <row r="483" spans="8:10" ht="12.75">
      <c r="H483" s="173"/>
      <c r="J483" s="174"/>
    </row>
    <row r="484" spans="8:10" ht="12.75">
      <c r="H484" s="173"/>
      <c r="J484" s="174"/>
    </row>
    <row r="485" spans="8:10" ht="12.75">
      <c r="H485" s="173"/>
      <c r="J485" s="174"/>
    </row>
    <row r="486" spans="8:10" ht="12.75">
      <c r="H486" s="173"/>
      <c r="J486" s="174"/>
    </row>
    <row r="487" spans="8:10" ht="12.75">
      <c r="H487" s="173"/>
      <c r="J487" s="174"/>
    </row>
    <row r="488" spans="8:10" ht="12.75">
      <c r="H488" s="173"/>
      <c r="J488" s="174"/>
    </row>
    <row r="489" spans="8:10" ht="12.75">
      <c r="H489" s="173"/>
      <c r="J489" s="174"/>
    </row>
    <row r="490" spans="8:10" ht="12.75">
      <c r="H490" s="173"/>
      <c r="J490" s="174"/>
    </row>
    <row r="491" spans="8:10" ht="12.75">
      <c r="H491" s="173"/>
      <c r="J491" s="174"/>
    </row>
    <row r="492" spans="8:10" ht="12.75">
      <c r="H492" s="173"/>
      <c r="J492" s="174"/>
    </row>
    <row r="493" spans="8:10" ht="12.75">
      <c r="H493" s="173"/>
      <c r="J493" s="174"/>
    </row>
    <row r="494" spans="8:10" ht="12.75">
      <c r="H494" s="173"/>
      <c r="J494" s="174"/>
    </row>
    <row r="495" spans="8:10" ht="12.75">
      <c r="H495" s="173"/>
      <c r="J495" s="174"/>
    </row>
    <row r="496" spans="8:10" ht="12.75">
      <c r="H496" s="173"/>
      <c r="J496" s="174"/>
    </row>
    <row r="497" spans="8:10" ht="12.75">
      <c r="H497" s="173"/>
      <c r="J497" s="174"/>
    </row>
    <row r="498" spans="8:10" ht="12.75">
      <c r="H498" s="173"/>
      <c r="J498" s="174"/>
    </row>
    <row r="499" spans="8:10" ht="12.75">
      <c r="H499" s="173"/>
      <c r="J499" s="174"/>
    </row>
    <row r="500" spans="8:10" ht="12.75">
      <c r="H500" s="173"/>
      <c r="J500" s="174"/>
    </row>
    <row r="501" spans="8:10" ht="12.75">
      <c r="H501" s="173"/>
      <c r="J501" s="174"/>
    </row>
    <row r="502" spans="8:10" ht="12.75">
      <c r="H502" s="173"/>
      <c r="J502" s="174"/>
    </row>
    <row r="503" spans="8:10" ht="12.75">
      <c r="H503" s="173"/>
      <c r="J503" s="174"/>
    </row>
    <row r="504" spans="8:10" ht="12.75">
      <c r="H504" s="173"/>
      <c r="J504" s="174"/>
    </row>
    <row r="505" spans="8:10" ht="12.75">
      <c r="H505" s="173"/>
      <c r="J505" s="174"/>
    </row>
    <row r="506" spans="8:10" ht="12.75">
      <c r="H506" s="173"/>
      <c r="J506" s="174"/>
    </row>
    <row r="507" spans="8:10" ht="12.75">
      <c r="H507" s="173"/>
      <c r="J507" s="174"/>
    </row>
    <row r="508" spans="8:10" ht="12.75">
      <c r="H508" s="173"/>
      <c r="J508" s="174"/>
    </row>
    <row r="509" spans="8:10" ht="12.75">
      <c r="H509" s="173"/>
      <c r="J509" s="174"/>
    </row>
    <row r="510" spans="8:10" ht="12.75">
      <c r="H510" s="173"/>
      <c r="J510" s="174"/>
    </row>
    <row r="511" spans="8:10" ht="12.75">
      <c r="H511" s="173"/>
      <c r="J511" s="174"/>
    </row>
    <row r="512" spans="8:10" ht="12.75">
      <c r="H512" s="173"/>
      <c r="J512" s="174"/>
    </row>
    <row r="513" spans="8:10" ht="12.75">
      <c r="H513" s="173"/>
      <c r="J513" s="174"/>
    </row>
    <row r="514" spans="8:10" ht="12.75">
      <c r="H514" s="173"/>
      <c r="J514" s="174"/>
    </row>
    <row r="515" spans="8:10" ht="12.75">
      <c r="H515" s="173"/>
      <c r="J515" s="174"/>
    </row>
    <row r="516" spans="8:10" ht="12.75">
      <c r="H516" s="173"/>
      <c r="J516" s="174"/>
    </row>
    <row r="517" spans="8:10" ht="12.75">
      <c r="H517" s="173"/>
      <c r="J517" s="174"/>
    </row>
    <row r="518" spans="8:10" ht="12.75">
      <c r="H518" s="173"/>
      <c r="J518" s="174"/>
    </row>
    <row r="519" spans="8:10" ht="12.75">
      <c r="H519" s="173"/>
      <c r="J519" s="174"/>
    </row>
    <row r="520" spans="8:10" ht="12.75">
      <c r="H520" s="173"/>
      <c r="J520" s="174"/>
    </row>
    <row r="521" spans="8:10" ht="12.75">
      <c r="H521" s="173"/>
      <c r="J521" s="174"/>
    </row>
    <row r="522" spans="8:10" ht="12.75">
      <c r="H522" s="173"/>
      <c r="J522" s="174"/>
    </row>
    <row r="523" spans="8:10" ht="12.75">
      <c r="H523" s="173"/>
      <c r="J523" s="174"/>
    </row>
    <row r="524" spans="8:10" ht="12.75">
      <c r="H524" s="173"/>
      <c r="J524" s="174"/>
    </row>
    <row r="525" spans="8:10" ht="12.75">
      <c r="H525" s="173"/>
      <c r="J525" s="174"/>
    </row>
    <row r="526" spans="8:10" ht="12.75">
      <c r="H526" s="173"/>
      <c r="J526" s="174"/>
    </row>
    <row r="527" spans="8:10" ht="12.75">
      <c r="H527" s="173"/>
      <c r="J527" s="174"/>
    </row>
    <row r="528" spans="8:10" ht="12.75">
      <c r="H528" s="173"/>
      <c r="J528" s="174"/>
    </row>
    <row r="529" spans="8:10" ht="12.75">
      <c r="H529" s="173"/>
      <c r="J529" s="174"/>
    </row>
    <row r="530" spans="8:10" ht="12.75">
      <c r="H530" s="173"/>
      <c r="J530" s="174"/>
    </row>
    <row r="531" spans="8:10" ht="12.75">
      <c r="H531" s="173"/>
      <c r="J531" s="174"/>
    </row>
    <row r="532" spans="8:10" ht="12.75">
      <c r="H532" s="173"/>
      <c r="J532" s="174"/>
    </row>
    <row r="533" spans="8:10" ht="12.75">
      <c r="H533" s="173"/>
      <c r="J533" s="174"/>
    </row>
    <row r="534" spans="8:10" ht="12.75">
      <c r="H534" s="173"/>
      <c r="J534" s="174"/>
    </row>
    <row r="535" spans="8:10" ht="12.75">
      <c r="H535" s="173"/>
      <c r="J535" s="174"/>
    </row>
    <row r="536" spans="8:10" ht="12.75">
      <c r="H536" s="173"/>
      <c r="J536" s="174"/>
    </row>
    <row r="537" spans="8:10" ht="12.75">
      <c r="H537" s="173"/>
      <c r="J537" s="174"/>
    </row>
    <row r="538" spans="8:10" ht="12.75">
      <c r="H538" s="173"/>
      <c r="J538" s="174"/>
    </row>
    <row r="539" spans="8:10" ht="12.75">
      <c r="H539" s="173"/>
      <c r="J539" s="174"/>
    </row>
    <row r="540" spans="8:10" ht="12.75">
      <c r="H540" s="173"/>
      <c r="J540" s="174"/>
    </row>
    <row r="541" spans="8:10" ht="12.75">
      <c r="H541" s="173"/>
      <c r="J541" s="174"/>
    </row>
    <row r="542" spans="8:10" ht="12.75">
      <c r="H542" s="173"/>
      <c r="J542" s="174"/>
    </row>
    <row r="543" spans="8:10" ht="12.75">
      <c r="H543" s="173"/>
      <c r="J543" s="174"/>
    </row>
    <row r="544" spans="8:10" ht="12.75">
      <c r="H544" s="173"/>
      <c r="J544" s="174"/>
    </row>
    <row r="545" spans="8:10" ht="12.75">
      <c r="H545" s="173"/>
      <c r="J545" s="174"/>
    </row>
    <row r="546" spans="8:10" ht="12.75">
      <c r="H546" s="173"/>
      <c r="J546" s="174"/>
    </row>
    <row r="547" spans="8:10" ht="12.75">
      <c r="H547" s="173"/>
      <c r="J547" s="174"/>
    </row>
    <row r="548" spans="8:10" ht="12.75">
      <c r="H548" s="173"/>
      <c r="J548" s="174"/>
    </row>
    <row r="549" spans="8:10" ht="12.75">
      <c r="H549" s="173"/>
      <c r="J549" s="174"/>
    </row>
    <row r="550" spans="8:10" ht="12.75">
      <c r="H550" s="173"/>
      <c r="J550" s="174"/>
    </row>
    <row r="551" spans="8:10" ht="12.75">
      <c r="H551" s="173"/>
      <c r="J551" s="174"/>
    </row>
    <row r="552" spans="8:10" ht="12.75">
      <c r="H552" s="173"/>
      <c r="J552" s="174"/>
    </row>
    <row r="553" spans="8:10" ht="12.75">
      <c r="H553" s="173"/>
      <c r="J553" s="174"/>
    </row>
    <row r="554" spans="8:10" ht="12.75">
      <c r="H554" s="173"/>
      <c r="J554" s="174"/>
    </row>
    <row r="555" spans="8:10" ht="12.75">
      <c r="H555" s="173"/>
      <c r="J555" s="174"/>
    </row>
    <row r="556" spans="8:10" ht="12.75">
      <c r="H556" s="173"/>
      <c r="J556" s="174"/>
    </row>
    <row r="557" spans="8:10" ht="12.75">
      <c r="H557" s="173"/>
      <c r="J557" s="174"/>
    </row>
    <row r="558" spans="8:10" ht="12.75">
      <c r="H558" s="173"/>
      <c r="J558" s="174"/>
    </row>
    <row r="559" spans="8:10" ht="12.75">
      <c r="H559" s="173"/>
      <c r="J559" s="174"/>
    </row>
    <row r="560" spans="8:10" ht="12.75">
      <c r="H560" s="173"/>
      <c r="J560" s="174"/>
    </row>
    <row r="561" spans="8:10" ht="12.75">
      <c r="H561" s="173"/>
      <c r="J561" s="174"/>
    </row>
    <row r="562" spans="8:10" ht="12.75">
      <c r="H562" s="173"/>
      <c r="J562" s="174"/>
    </row>
    <row r="563" spans="8:10" ht="12.75">
      <c r="H563" s="173"/>
      <c r="J563" s="174"/>
    </row>
    <row r="564" spans="8:10" ht="12.75">
      <c r="H564" s="173"/>
      <c r="J564" s="174"/>
    </row>
    <row r="565" spans="8:10" ht="12.75">
      <c r="H565" s="173"/>
      <c r="J565" s="174"/>
    </row>
    <row r="566" spans="8:10" ht="12.75">
      <c r="H566" s="173"/>
      <c r="J566" s="174"/>
    </row>
    <row r="567" spans="8:10" ht="12.75">
      <c r="H567" s="173"/>
      <c r="J567" s="174"/>
    </row>
    <row r="568" spans="8:10" ht="12.75">
      <c r="H568" s="173"/>
      <c r="J568" s="174"/>
    </row>
    <row r="569" spans="8:10" ht="12.75">
      <c r="H569" s="173"/>
      <c r="J569" s="174"/>
    </row>
    <row r="570" spans="8:10" ht="12.75">
      <c r="H570" s="173"/>
      <c r="J570" s="174"/>
    </row>
    <row r="571" spans="8:10" ht="12.75">
      <c r="H571" s="173"/>
      <c r="J571" s="174"/>
    </row>
    <row r="572" spans="8:10" ht="12.75">
      <c r="H572" s="173"/>
      <c r="J572" s="174"/>
    </row>
    <row r="573" spans="8:10" ht="12.75">
      <c r="H573" s="173"/>
      <c r="J573" s="174"/>
    </row>
    <row r="574" spans="8:10" ht="12.75">
      <c r="H574" s="173"/>
      <c r="J574" s="174"/>
    </row>
    <row r="575" spans="8:10" ht="12.75">
      <c r="H575" s="173"/>
      <c r="J575" s="174"/>
    </row>
    <row r="576" spans="8:10" ht="12.75">
      <c r="H576" s="173"/>
      <c r="J576" s="174"/>
    </row>
    <row r="577" spans="8:10" ht="12.75">
      <c r="H577" s="173"/>
      <c r="J577" s="174"/>
    </row>
    <row r="578" spans="8:10" ht="12.75">
      <c r="H578" s="173"/>
      <c r="J578" s="174"/>
    </row>
    <row r="579" spans="8:10" ht="12.75">
      <c r="H579" s="173"/>
      <c r="J579" s="174"/>
    </row>
    <row r="580" spans="8:10" ht="12.75">
      <c r="H580" s="173"/>
      <c r="J580" s="174"/>
    </row>
    <row r="581" spans="8:10" ht="12.75">
      <c r="H581" s="173"/>
      <c r="J581" s="174"/>
    </row>
    <row r="582" spans="8:10" ht="12.75">
      <c r="H582" s="173"/>
      <c r="J582" s="174"/>
    </row>
    <row r="583" spans="8:10" ht="12.75">
      <c r="H583" s="173"/>
      <c r="J583" s="174"/>
    </row>
    <row r="584" spans="8:10" ht="12.75">
      <c r="H584" s="173"/>
      <c r="J584" s="174"/>
    </row>
    <row r="585" spans="8:10" ht="12.75">
      <c r="H585" s="173"/>
      <c r="J585" s="174"/>
    </row>
    <row r="586" spans="8:10" ht="12.75">
      <c r="H586" s="173"/>
      <c r="J586" s="174"/>
    </row>
    <row r="587" spans="8:10" ht="12.75">
      <c r="H587" s="173"/>
      <c r="J587" s="174"/>
    </row>
    <row r="588" spans="8:10" ht="12.75">
      <c r="H588" s="173"/>
      <c r="J588" s="174"/>
    </row>
    <row r="589" spans="8:10" ht="12.75">
      <c r="H589" s="173"/>
      <c r="J589" s="174"/>
    </row>
    <row r="590" spans="8:10" ht="12.75">
      <c r="H590" s="173"/>
      <c r="J590" s="174"/>
    </row>
    <row r="591" spans="8:10" ht="12.75">
      <c r="H591" s="173"/>
      <c r="J591" s="174"/>
    </row>
    <row r="592" spans="8:10" ht="12.75">
      <c r="H592" s="173"/>
      <c r="J592" s="174"/>
    </row>
    <row r="593" spans="8:10" ht="12.75">
      <c r="H593" s="173"/>
      <c r="J593" s="174"/>
    </row>
    <row r="594" spans="8:10" ht="12.75">
      <c r="H594" s="173"/>
      <c r="J594" s="174"/>
    </row>
    <row r="595" spans="8:10" ht="12.75">
      <c r="H595" s="173"/>
      <c r="J595" s="174"/>
    </row>
    <row r="596" spans="8:10" ht="12.75">
      <c r="H596" s="173"/>
      <c r="J596" s="174"/>
    </row>
    <row r="597" spans="8:10" ht="12.75">
      <c r="H597" s="173"/>
      <c r="J597" s="174"/>
    </row>
    <row r="598" spans="8:10" ht="12.75">
      <c r="H598" s="173"/>
      <c r="J598" s="174"/>
    </row>
    <row r="599" spans="8:10" ht="12.75">
      <c r="H599" s="173"/>
      <c r="J599" s="174"/>
    </row>
    <row r="600" spans="8:10" ht="12.75">
      <c r="H600" s="173"/>
      <c r="J600" s="174"/>
    </row>
    <row r="601" spans="8:10" ht="12.75">
      <c r="H601" s="173"/>
      <c r="J601" s="174"/>
    </row>
    <row r="602" spans="8:10" ht="12.75">
      <c r="H602" s="173"/>
      <c r="J602" s="174"/>
    </row>
    <row r="603" spans="8:10" ht="12.75">
      <c r="H603" s="173"/>
      <c r="J603" s="174"/>
    </row>
    <row r="604" spans="8:10" ht="12.75">
      <c r="H604" s="173"/>
      <c r="J604" s="174"/>
    </row>
    <row r="605" spans="8:10" ht="12.75">
      <c r="H605" s="173"/>
      <c r="J605" s="174"/>
    </row>
    <row r="606" spans="8:10" ht="12.75">
      <c r="H606" s="173"/>
      <c r="J606" s="174"/>
    </row>
    <row r="607" spans="8:10" ht="12.75">
      <c r="H607" s="173"/>
      <c r="J607" s="174"/>
    </row>
    <row r="608" spans="8:10" ht="12.75">
      <c r="H608" s="173"/>
      <c r="J608" s="174"/>
    </row>
    <row r="609" spans="8:10" ht="12.75">
      <c r="H609" s="173"/>
      <c r="J609" s="174"/>
    </row>
    <row r="610" spans="8:10" ht="12.75">
      <c r="H610" s="173"/>
      <c r="J610" s="174"/>
    </row>
    <row r="611" spans="8:10" ht="12.75">
      <c r="H611" s="173"/>
      <c r="J611" s="174"/>
    </row>
    <row r="612" spans="8:10" ht="12.75">
      <c r="H612" s="173"/>
      <c r="J612" s="174"/>
    </row>
    <row r="613" spans="8:10" ht="12.75">
      <c r="H613" s="173"/>
      <c r="J613" s="174"/>
    </row>
    <row r="614" spans="8:10" ht="12.75">
      <c r="H614" s="173"/>
      <c r="J614" s="174"/>
    </row>
    <row r="615" spans="8:10" ht="12.75">
      <c r="H615" s="173"/>
      <c r="J615" s="174"/>
    </row>
    <row r="616" spans="8:10" ht="12.75">
      <c r="H616" s="173"/>
      <c r="J616" s="174"/>
    </row>
    <row r="617" spans="8:10" ht="12.75">
      <c r="H617" s="173"/>
      <c r="J617" s="174"/>
    </row>
    <row r="618" spans="8:10" ht="12.75">
      <c r="H618" s="173"/>
      <c r="J618" s="174"/>
    </row>
    <row r="619" spans="8:10" ht="12.75">
      <c r="H619" s="173"/>
      <c r="J619" s="174"/>
    </row>
    <row r="620" spans="8:10" ht="12.75">
      <c r="H620" s="173"/>
      <c r="J620" s="174"/>
    </row>
    <row r="621" spans="8:10" ht="12.75">
      <c r="H621" s="173"/>
      <c r="J621" s="174"/>
    </row>
    <row r="622" spans="8:10" ht="12.75">
      <c r="H622" s="173"/>
      <c r="J622" s="174"/>
    </row>
    <row r="623" spans="8:10" ht="12.75">
      <c r="H623" s="173"/>
      <c r="J623" s="174"/>
    </row>
    <row r="624" spans="8:10" ht="12.75">
      <c r="H624" s="173"/>
      <c r="J624" s="174"/>
    </row>
    <row r="625" spans="8:10" ht="12.75">
      <c r="H625" s="173"/>
      <c r="J625" s="174"/>
    </row>
    <row r="626" spans="8:10" ht="12.75">
      <c r="H626" s="173"/>
      <c r="J626" s="174"/>
    </row>
    <row r="627" spans="8:10" ht="12.75">
      <c r="H627" s="173"/>
      <c r="J627" s="174"/>
    </row>
  </sheetData>
  <sheetProtection/>
  <mergeCells count="1">
    <mergeCell ref="F5:H5"/>
  </mergeCells>
  <printOptions horizontalCentered="1"/>
  <pageMargins left="0" right="0" top="0.3937007874015748" bottom="0.99" header="0.31496062992125984" footer="0.4724409448818898"/>
  <pageSetup fitToHeight="4" horizontalDpi="300" verticalDpi="300" orientation="portrait" paperSize="9" scale="75" r:id="rId1"/>
  <headerFooter alignWithMargins="0">
    <oddFooter>&amp;L&amp;7Terminal Isidória&amp;R&amp;7Engª Glauciane Ribeiro Antonelli
CREA-GO 7395/D</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N875"/>
  <sheetViews>
    <sheetView tabSelected="1" view="pageBreakPreview" zoomScaleSheetLayoutView="100" zoomScalePageLayoutView="0" workbookViewId="0" topLeftCell="A439">
      <selection activeCell="D462" sqref="D462"/>
    </sheetView>
  </sheetViews>
  <sheetFormatPr defaultColWidth="7.10546875" defaultRowHeight="15"/>
  <cols>
    <col min="1" max="1" width="6.3359375" style="208" customWidth="1"/>
    <col min="2" max="2" width="6.3359375" style="172" hidden="1" customWidth="1"/>
    <col min="3" max="3" width="50.5546875" style="1" customWidth="1"/>
    <col min="4" max="4" width="4.99609375" style="1" customWidth="1"/>
    <col min="5" max="5" width="10.99609375" style="173" customWidth="1"/>
    <col min="6" max="6" width="11.77734375" style="6" customWidth="1"/>
    <col min="7" max="7" width="14.10546875" style="16" customWidth="1"/>
    <col min="8" max="8" width="7.88671875" style="6" bestFit="1" customWidth="1"/>
    <col min="9" max="9" width="19.77734375" style="6" customWidth="1"/>
    <col min="10" max="10" width="5.88671875" style="6" customWidth="1"/>
    <col min="11" max="11" width="19.4453125" style="6" customWidth="1"/>
    <col min="12" max="12" width="6.88671875" style="8" customWidth="1"/>
    <col min="13" max="14" width="7.10546875" style="6" customWidth="1"/>
    <col min="15" max="16384" width="7.10546875" style="1" customWidth="1"/>
  </cols>
  <sheetData>
    <row r="1" spans="1:7" ht="24.75" customHeight="1">
      <c r="A1" s="310" t="s">
        <v>872</v>
      </c>
      <c r="B1" s="310"/>
      <c r="C1" s="310"/>
      <c r="D1" s="310"/>
      <c r="E1" s="310"/>
      <c r="F1" s="310"/>
      <c r="G1" s="310"/>
    </row>
    <row r="2" spans="1:7" ht="19.5" customHeight="1">
      <c r="A2" s="223"/>
      <c r="B2" s="1"/>
      <c r="C2" s="311"/>
      <c r="D2" s="311"/>
      <c r="E2" s="311"/>
      <c r="F2" s="311"/>
      <c r="G2" s="311"/>
    </row>
    <row r="3" spans="1:5" ht="19.5" customHeight="1">
      <c r="A3" s="223"/>
      <c r="B3" s="1"/>
      <c r="C3" s="10" t="s">
        <v>816</v>
      </c>
      <c r="D3" s="182"/>
      <c r="E3" s="192"/>
    </row>
    <row r="4" spans="1:7" ht="19.5" customHeight="1">
      <c r="A4" s="223"/>
      <c r="B4" s="1"/>
      <c r="C4" s="19" t="s">
        <v>88</v>
      </c>
      <c r="D4" s="182"/>
      <c r="E4" s="309"/>
      <c r="F4" s="308"/>
      <c r="G4" s="308"/>
    </row>
    <row r="5" spans="1:7" ht="19.5" customHeight="1">
      <c r="A5" s="223"/>
      <c r="B5" s="1"/>
      <c r="C5" s="10" t="s">
        <v>89</v>
      </c>
      <c r="D5" s="308" t="s">
        <v>873</v>
      </c>
      <c r="E5" s="308"/>
      <c r="F5" s="308"/>
      <c r="G5" s="308"/>
    </row>
    <row r="6" spans="2:14" s="208" customFormat="1" ht="19.5" customHeight="1">
      <c r="B6" s="217"/>
      <c r="C6" s="218"/>
      <c r="D6" s="219"/>
      <c r="E6" s="220"/>
      <c r="F6" s="207"/>
      <c r="G6" s="221"/>
      <c r="H6" s="207"/>
      <c r="I6" s="207"/>
      <c r="J6" s="207"/>
      <c r="K6" s="207"/>
      <c r="L6" s="209"/>
      <c r="M6" s="207"/>
      <c r="N6" s="207"/>
    </row>
    <row r="7" spans="1:14" s="208" customFormat="1" ht="55.5" customHeight="1">
      <c r="A7" s="202" t="s">
        <v>1</v>
      </c>
      <c r="B7" s="202"/>
      <c r="C7" s="202" t="s">
        <v>2</v>
      </c>
      <c r="D7" s="202" t="s">
        <v>3</v>
      </c>
      <c r="E7" s="203" t="s">
        <v>4</v>
      </c>
      <c r="F7" s="222" t="s">
        <v>287</v>
      </c>
      <c r="G7" s="204" t="s">
        <v>5</v>
      </c>
      <c r="H7" s="205"/>
      <c r="I7" s="206"/>
      <c r="J7" s="206"/>
      <c r="K7" s="206"/>
      <c r="L7" s="206"/>
      <c r="M7" s="207"/>
      <c r="N7" s="207"/>
    </row>
    <row r="8" spans="1:14" s="208" customFormat="1" ht="12.75">
      <c r="A8" s="312"/>
      <c r="B8" s="312"/>
      <c r="C8" s="312"/>
      <c r="D8" s="312"/>
      <c r="E8" s="312"/>
      <c r="F8" s="312"/>
      <c r="G8" s="313"/>
      <c r="H8" s="210"/>
      <c r="I8" s="210"/>
      <c r="J8" s="210"/>
      <c r="K8" s="211"/>
      <c r="L8" s="212"/>
      <c r="M8" s="207"/>
      <c r="N8" s="207"/>
    </row>
    <row r="9" spans="1:14" s="208" customFormat="1" ht="12.75">
      <c r="A9" s="224"/>
      <c r="B9" s="224"/>
      <c r="C9" s="226" t="s">
        <v>535</v>
      </c>
      <c r="D9" s="224"/>
      <c r="E9" s="224"/>
      <c r="F9" s="224"/>
      <c r="G9" s="225"/>
      <c r="H9" s="210"/>
      <c r="I9" s="210"/>
      <c r="J9" s="210"/>
      <c r="K9" s="211"/>
      <c r="L9" s="212"/>
      <c r="M9" s="207"/>
      <c r="N9" s="207"/>
    </row>
    <row r="10" spans="1:14" s="81" customFormat="1" ht="12.75">
      <c r="A10" s="213">
        <v>1</v>
      </c>
      <c r="B10" s="185"/>
      <c r="C10" s="298" t="s">
        <v>90</v>
      </c>
      <c r="D10" s="299"/>
      <c r="E10" s="299"/>
      <c r="F10" s="300"/>
      <c r="G10" s="279">
        <f>G40+G59+G62</f>
        <v>0</v>
      </c>
      <c r="H10" s="42"/>
      <c r="I10" s="42"/>
      <c r="J10" s="42"/>
      <c r="K10" s="43"/>
      <c r="L10" s="44"/>
      <c r="M10" s="80"/>
      <c r="N10" s="80"/>
    </row>
    <row r="11" spans="1:14" s="81" customFormat="1" ht="12.75">
      <c r="A11" s="213" t="s">
        <v>86</v>
      </c>
      <c r="B11" s="185"/>
      <c r="C11" s="229" t="s">
        <v>91</v>
      </c>
      <c r="D11" s="232"/>
      <c r="E11" s="236"/>
      <c r="F11" s="233"/>
      <c r="G11" s="235"/>
      <c r="H11" s="42"/>
      <c r="I11" s="42"/>
      <c r="J11" s="42"/>
      <c r="K11" s="43"/>
      <c r="L11" s="44"/>
      <c r="M11" s="80"/>
      <c r="N11" s="80"/>
    </row>
    <row r="12" spans="1:14" s="81" customFormat="1" ht="12.75">
      <c r="A12" s="213" t="s">
        <v>160</v>
      </c>
      <c r="B12" s="183"/>
      <c r="C12" s="183" t="s">
        <v>300</v>
      </c>
      <c r="D12" s="183" t="s">
        <v>145</v>
      </c>
      <c r="E12" s="189">
        <v>2923.84</v>
      </c>
      <c r="F12" s="237"/>
      <c r="G12" s="187">
        <f aca="true" t="shared" si="0" ref="G12:G39">E12*F12</f>
        <v>0</v>
      </c>
      <c r="H12" s="42"/>
      <c r="I12" s="42" t="e">
        <f>G12/G455*100</f>
        <v>#DIV/0!</v>
      </c>
      <c r="J12" s="42"/>
      <c r="K12" s="43"/>
      <c r="L12" s="44"/>
      <c r="M12" s="80"/>
      <c r="N12" s="80"/>
    </row>
    <row r="13" spans="1:14" s="81" customFormat="1" ht="12.75">
      <c r="A13" s="213" t="s">
        <v>161</v>
      </c>
      <c r="B13" s="183"/>
      <c r="C13" s="183" t="s">
        <v>295</v>
      </c>
      <c r="D13" s="183" t="s">
        <v>144</v>
      </c>
      <c r="E13" s="189">
        <v>111689.01</v>
      </c>
      <c r="F13" s="187"/>
      <c r="G13" s="187">
        <f t="shared" si="0"/>
        <v>0</v>
      </c>
      <c r="H13" s="42"/>
      <c r="I13" s="42" t="e">
        <f>G13/G455*100</f>
        <v>#DIV/0!</v>
      </c>
      <c r="J13" s="42"/>
      <c r="K13" s="43"/>
      <c r="L13" s="44"/>
      <c r="M13" s="80"/>
      <c r="N13" s="80"/>
    </row>
    <row r="14" spans="1:14" s="81" customFormat="1" ht="12.75">
      <c r="A14" s="213" t="s">
        <v>162</v>
      </c>
      <c r="B14" s="183"/>
      <c r="C14" s="183" t="s">
        <v>296</v>
      </c>
      <c r="D14" s="183" t="s">
        <v>139</v>
      </c>
      <c r="E14" s="189">
        <v>943.04</v>
      </c>
      <c r="F14" s="187"/>
      <c r="G14" s="187">
        <f t="shared" si="0"/>
        <v>0</v>
      </c>
      <c r="H14" s="42"/>
      <c r="I14" s="42" t="e">
        <f>G14/G455*100</f>
        <v>#DIV/0!</v>
      </c>
      <c r="J14" s="42"/>
      <c r="K14" s="43"/>
      <c r="L14" s="44"/>
      <c r="M14" s="80"/>
      <c r="N14" s="80"/>
    </row>
    <row r="15" spans="1:14" s="81" customFormat="1" ht="12.75">
      <c r="A15" s="213" t="s">
        <v>163</v>
      </c>
      <c r="B15" s="183"/>
      <c r="C15" s="183" t="s">
        <v>822</v>
      </c>
      <c r="D15" s="198" t="s">
        <v>143</v>
      </c>
      <c r="E15" s="189">
        <v>49191.93</v>
      </c>
      <c r="F15" s="187"/>
      <c r="G15" s="187">
        <f t="shared" si="0"/>
        <v>0</v>
      </c>
      <c r="H15" s="42"/>
      <c r="I15" s="42" t="e">
        <f>G15/G455*100</f>
        <v>#DIV/0!</v>
      </c>
      <c r="J15" s="42"/>
      <c r="K15" s="43"/>
      <c r="L15" s="44"/>
      <c r="M15" s="80"/>
      <c r="N15" s="80"/>
    </row>
    <row r="16" spans="1:14" s="81" customFormat="1" ht="12.75">
      <c r="A16" s="213" t="s">
        <v>164</v>
      </c>
      <c r="B16" s="183"/>
      <c r="C16" s="183" t="s">
        <v>100</v>
      </c>
      <c r="D16" s="183" t="s">
        <v>139</v>
      </c>
      <c r="E16" s="189">
        <v>4971.91</v>
      </c>
      <c r="F16" s="187"/>
      <c r="G16" s="187">
        <f t="shared" si="0"/>
        <v>0</v>
      </c>
      <c r="H16" s="42"/>
      <c r="I16" s="42" t="e">
        <f>G16/G455*100</f>
        <v>#DIV/0!</v>
      </c>
      <c r="J16" s="42"/>
      <c r="K16" s="43"/>
      <c r="L16" s="44"/>
      <c r="M16" s="80"/>
      <c r="N16" s="80"/>
    </row>
    <row r="17" spans="1:14" s="81" customFormat="1" ht="12.75">
      <c r="A17" s="213" t="s">
        <v>165</v>
      </c>
      <c r="B17" s="183"/>
      <c r="C17" s="183" t="s">
        <v>823</v>
      </c>
      <c r="D17" s="198" t="s">
        <v>143</v>
      </c>
      <c r="E17" s="189">
        <f>E16*12.8</f>
        <v>63640.448000000004</v>
      </c>
      <c r="F17" s="187"/>
      <c r="G17" s="187">
        <f t="shared" si="0"/>
        <v>0</v>
      </c>
      <c r="H17" s="42"/>
      <c r="I17" s="42" t="e">
        <f>G17/G455*100</f>
        <v>#DIV/0!</v>
      </c>
      <c r="J17" s="42"/>
      <c r="K17" s="43"/>
      <c r="L17" s="44"/>
      <c r="M17" s="80"/>
      <c r="N17" s="80"/>
    </row>
    <row r="18" spans="1:14" s="81" customFormat="1" ht="12.75">
      <c r="A18" s="213" t="s">
        <v>166</v>
      </c>
      <c r="B18" s="183"/>
      <c r="C18" s="183" t="s">
        <v>297</v>
      </c>
      <c r="D18" s="183" t="s">
        <v>137</v>
      </c>
      <c r="E18" s="189">
        <v>14227.45</v>
      </c>
      <c r="F18" s="187"/>
      <c r="G18" s="187">
        <f t="shared" si="0"/>
        <v>0</v>
      </c>
      <c r="H18" s="42"/>
      <c r="I18" s="42" t="e">
        <f>G18/G455*100</f>
        <v>#DIV/0!</v>
      </c>
      <c r="J18" s="42"/>
      <c r="K18" s="43"/>
      <c r="L18" s="44"/>
      <c r="M18" s="80"/>
      <c r="N18" s="80"/>
    </row>
    <row r="19" spans="1:14" s="81" customFormat="1" ht="12.75">
      <c r="A19" s="213" t="s">
        <v>167</v>
      </c>
      <c r="B19" s="183"/>
      <c r="C19" s="183" t="s">
        <v>869</v>
      </c>
      <c r="D19" s="183" t="s">
        <v>139</v>
      </c>
      <c r="E19" s="189">
        <v>4979.61</v>
      </c>
      <c r="F19" s="187"/>
      <c r="G19" s="187">
        <f t="shared" si="0"/>
        <v>0</v>
      </c>
      <c r="H19" s="42"/>
      <c r="I19" s="42" t="e">
        <f>G19/G455*100</f>
        <v>#DIV/0!</v>
      </c>
      <c r="J19" s="42"/>
      <c r="K19" s="43"/>
      <c r="L19" s="44"/>
      <c r="M19" s="80"/>
      <c r="N19" s="80"/>
    </row>
    <row r="20" spans="1:14" s="81" customFormat="1" ht="12.75">
      <c r="A20" s="213" t="s">
        <v>168</v>
      </c>
      <c r="B20" s="183"/>
      <c r="C20" s="183" t="s">
        <v>93</v>
      </c>
      <c r="D20" s="183" t="s">
        <v>139</v>
      </c>
      <c r="E20" s="189">
        <v>6224.52</v>
      </c>
      <c r="F20" s="187"/>
      <c r="G20" s="187">
        <f t="shared" si="0"/>
        <v>0</v>
      </c>
      <c r="H20" s="42"/>
      <c r="I20" s="42" t="e">
        <f>G20/G455*100</f>
        <v>#DIV/0!</v>
      </c>
      <c r="J20" s="42"/>
      <c r="K20" s="43"/>
      <c r="L20" s="44"/>
      <c r="M20" s="80"/>
      <c r="N20" s="80"/>
    </row>
    <row r="21" spans="1:14" s="81" customFormat="1" ht="12.75">
      <c r="A21" s="213" t="s">
        <v>169</v>
      </c>
      <c r="B21" s="183"/>
      <c r="C21" s="193" t="s">
        <v>298</v>
      </c>
      <c r="D21" s="183" t="s">
        <v>144</v>
      </c>
      <c r="E21" s="189">
        <v>14227.45</v>
      </c>
      <c r="F21" s="187"/>
      <c r="G21" s="187">
        <f t="shared" si="0"/>
        <v>0</v>
      </c>
      <c r="H21" s="42"/>
      <c r="I21" s="42" t="e">
        <f>G21/G455*100</f>
        <v>#DIV/0!</v>
      </c>
      <c r="J21" s="42"/>
      <c r="K21" s="43"/>
      <c r="L21" s="44"/>
      <c r="M21" s="80"/>
      <c r="N21" s="80"/>
    </row>
    <row r="22" spans="1:14" s="81" customFormat="1" ht="12.75">
      <c r="A22" s="213" t="s">
        <v>170</v>
      </c>
      <c r="B22" s="183"/>
      <c r="C22" s="193" t="s">
        <v>299</v>
      </c>
      <c r="D22" s="183" t="s">
        <v>146</v>
      </c>
      <c r="E22" s="189">
        <v>8724.5</v>
      </c>
      <c r="F22" s="187"/>
      <c r="G22" s="187">
        <f t="shared" si="0"/>
        <v>0</v>
      </c>
      <c r="H22" s="42"/>
      <c r="I22" s="42" t="e">
        <f>G22/G455*100</f>
        <v>#DIV/0!</v>
      </c>
      <c r="J22" s="42"/>
      <c r="K22" s="43"/>
      <c r="L22" s="44"/>
      <c r="M22" s="80"/>
      <c r="N22" s="80"/>
    </row>
    <row r="23" spans="1:14" s="81" customFormat="1" ht="12.75">
      <c r="A23" s="213" t="s">
        <v>171</v>
      </c>
      <c r="B23" s="183"/>
      <c r="C23" s="193" t="s">
        <v>824</v>
      </c>
      <c r="D23" s="183" t="s">
        <v>346</v>
      </c>
      <c r="E23" s="189">
        <v>126980</v>
      </c>
      <c r="F23" s="187"/>
      <c r="G23" s="187">
        <f t="shared" si="0"/>
        <v>0</v>
      </c>
      <c r="H23" s="42"/>
      <c r="I23" s="42" t="e">
        <f>G23/G455*100</f>
        <v>#DIV/0!</v>
      </c>
      <c r="J23" s="42"/>
      <c r="K23" s="43"/>
      <c r="L23" s="44"/>
      <c r="M23" s="80"/>
      <c r="N23" s="80"/>
    </row>
    <row r="24" spans="1:14" s="81" customFormat="1" ht="12.75">
      <c r="A24" s="213" t="s">
        <v>172</v>
      </c>
      <c r="B24" s="183"/>
      <c r="C24" s="193" t="s">
        <v>825</v>
      </c>
      <c r="D24" s="183" t="s">
        <v>142</v>
      </c>
      <c r="E24" s="189">
        <f>E22*14.9</f>
        <v>129995.05</v>
      </c>
      <c r="F24" s="187"/>
      <c r="G24" s="187">
        <f t="shared" si="0"/>
        <v>0</v>
      </c>
      <c r="H24" s="42"/>
      <c r="I24" s="42" t="e">
        <f>G24/G455*100</f>
        <v>#DIV/0!</v>
      </c>
      <c r="J24" s="42"/>
      <c r="K24" s="43"/>
      <c r="L24" s="44"/>
      <c r="M24" s="80"/>
      <c r="N24" s="80"/>
    </row>
    <row r="25" spans="1:14" s="81" customFormat="1" ht="12.75">
      <c r="A25" s="213" t="s">
        <v>344</v>
      </c>
      <c r="B25" s="183"/>
      <c r="C25" s="193" t="s">
        <v>837</v>
      </c>
      <c r="D25" s="183" t="s">
        <v>657</v>
      </c>
      <c r="E25" s="189">
        <v>5532.2</v>
      </c>
      <c r="F25" s="187"/>
      <c r="G25" s="187">
        <f t="shared" si="0"/>
        <v>0</v>
      </c>
      <c r="H25" s="42"/>
      <c r="I25" s="42"/>
      <c r="J25" s="42"/>
      <c r="K25" s="43"/>
      <c r="L25" s="44"/>
      <c r="M25" s="80"/>
      <c r="N25" s="80"/>
    </row>
    <row r="26" spans="1:14" s="81" customFormat="1" ht="12.75">
      <c r="A26" s="213" t="s">
        <v>345</v>
      </c>
      <c r="B26" s="183"/>
      <c r="C26" s="193" t="s">
        <v>838</v>
      </c>
      <c r="D26" s="183" t="s">
        <v>145</v>
      </c>
      <c r="E26" s="189">
        <v>40</v>
      </c>
      <c r="F26" s="187"/>
      <c r="G26" s="187">
        <f t="shared" si="0"/>
        <v>0</v>
      </c>
      <c r="H26" s="42"/>
      <c r="I26" s="42"/>
      <c r="J26" s="42"/>
      <c r="K26" s="43"/>
      <c r="L26" s="44"/>
      <c r="M26" s="80"/>
      <c r="N26" s="80"/>
    </row>
    <row r="27" spans="1:14" s="81" customFormat="1" ht="12.75">
      <c r="A27" s="213" t="s">
        <v>835</v>
      </c>
      <c r="B27" s="183"/>
      <c r="C27" s="193" t="s">
        <v>839</v>
      </c>
      <c r="D27" s="183" t="s">
        <v>145</v>
      </c>
      <c r="E27" s="189">
        <v>4132.08</v>
      </c>
      <c r="F27" s="187"/>
      <c r="G27" s="187">
        <f t="shared" si="0"/>
        <v>0</v>
      </c>
      <c r="H27" s="42"/>
      <c r="I27" s="42"/>
      <c r="J27" s="42"/>
      <c r="K27" s="43"/>
      <c r="L27" s="44"/>
      <c r="M27" s="80"/>
      <c r="N27" s="80"/>
    </row>
    <row r="28" spans="1:14" s="81" customFormat="1" ht="12.75">
      <c r="A28" s="213" t="s">
        <v>836</v>
      </c>
      <c r="B28" s="183"/>
      <c r="C28" s="193" t="s">
        <v>840</v>
      </c>
      <c r="D28" s="183" t="s">
        <v>145</v>
      </c>
      <c r="E28" s="189">
        <v>5177.38</v>
      </c>
      <c r="F28" s="187"/>
      <c r="G28" s="187">
        <f t="shared" si="0"/>
        <v>0</v>
      </c>
      <c r="H28" s="42"/>
      <c r="I28" s="42"/>
      <c r="J28" s="42"/>
      <c r="K28" s="43"/>
      <c r="L28" s="44"/>
      <c r="M28" s="80"/>
      <c r="N28" s="80"/>
    </row>
    <row r="29" spans="1:14" s="81" customFormat="1" ht="12.75">
      <c r="A29" s="213" t="s">
        <v>846</v>
      </c>
      <c r="B29" s="183"/>
      <c r="C29" s="193" t="s">
        <v>841</v>
      </c>
      <c r="D29" s="183" t="s">
        <v>145</v>
      </c>
      <c r="E29" s="189">
        <v>675.67</v>
      </c>
      <c r="F29" s="187"/>
      <c r="G29" s="187">
        <f t="shared" si="0"/>
        <v>0</v>
      </c>
      <c r="H29" s="42"/>
      <c r="I29" s="42"/>
      <c r="J29" s="42"/>
      <c r="K29" s="43"/>
      <c r="L29" s="44"/>
      <c r="M29" s="80"/>
      <c r="N29" s="80"/>
    </row>
    <row r="30" spans="1:14" s="81" customFormat="1" ht="12.75">
      <c r="A30" s="213" t="s">
        <v>847</v>
      </c>
      <c r="B30" s="183"/>
      <c r="C30" s="193" t="s">
        <v>842</v>
      </c>
      <c r="D30" s="183" t="s">
        <v>144</v>
      </c>
      <c r="E30" s="189">
        <v>769.21</v>
      </c>
      <c r="F30" s="187"/>
      <c r="G30" s="187">
        <f t="shared" si="0"/>
        <v>0</v>
      </c>
      <c r="H30" s="42"/>
      <c r="I30" s="42"/>
      <c r="J30" s="42"/>
      <c r="K30" s="43"/>
      <c r="L30" s="44"/>
      <c r="M30" s="80"/>
      <c r="N30" s="80"/>
    </row>
    <row r="31" spans="1:14" s="81" customFormat="1" ht="12.75">
      <c r="A31" s="213" t="s">
        <v>848</v>
      </c>
      <c r="B31" s="183"/>
      <c r="C31" s="193" t="s">
        <v>843</v>
      </c>
      <c r="D31" s="183" t="s">
        <v>146</v>
      </c>
      <c r="E31" s="189">
        <v>3.26</v>
      </c>
      <c r="F31" s="187"/>
      <c r="G31" s="187">
        <f t="shared" si="0"/>
        <v>0</v>
      </c>
      <c r="H31" s="42"/>
      <c r="I31" s="42"/>
      <c r="J31" s="42"/>
      <c r="K31" s="43"/>
      <c r="L31" s="44"/>
      <c r="M31" s="80"/>
      <c r="N31" s="80"/>
    </row>
    <row r="32" spans="1:14" s="81" customFormat="1" ht="45" customHeight="1">
      <c r="A32" s="213" t="s">
        <v>849</v>
      </c>
      <c r="B32" s="183"/>
      <c r="C32" s="199" t="s">
        <v>844</v>
      </c>
      <c r="D32" s="183" t="s">
        <v>657</v>
      </c>
      <c r="E32" s="189">
        <v>7507.9</v>
      </c>
      <c r="F32" s="187"/>
      <c r="G32" s="187">
        <f t="shared" si="0"/>
        <v>0</v>
      </c>
      <c r="H32" s="42"/>
      <c r="I32" s="42"/>
      <c r="J32" s="42"/>
      <c r="K32" s="43"/>
      <c r="L32" s="44"/>
      <c r="M32" s="80"/>
      <c r="N32" s="80"/>
    </row>
    <row r="33" spans="1:14" s="81" customFormat="1" ht="49.5" customHeight="1">
      <c r="A33" s="213" t="s">
        <v>850</v>
      </c>
      <c r="B33" s="183"/>
      <c r="C33" s="199" t="s">
        <v>845</v>
      </c>
      <c r="D33" s="183" t="s">
        <v>657</v>
      </c>
      <c r="E33" s="189">
        <v>2623</v>
      </c>
      <c r="F33" s="187"/>
      <c r="G33" s="187">
        <f t="shared" si="0"/>
        <v>0</v>
      </c>
      <c r="H33" s="42"/>
      <c r="I33" s="42"/>
      <c r="J33" s="42"/>
      <c r="K33" s="43"/>
      <c r="L33" s="44"/>
      <c r="M33" s="80"/>
      <c r="N33" s="80"/>
    </row>
    <row r="34" spans="1:14" s="81" customFormat="1" ht="12.75">
      <c r="A34" s="213" t="s">
        <v>851</v>
      </c>
      <c r="B34" s="183"/>
      <c r="C34" s="193" t="s">
        <v>854</v>
      </c>
      <c r="D34" s="183" t="s">
        <v>144</v>
      </c>
      <c r="E34" s="189">
        <v>5429</v>
      </c>
      <c r="F34" s="187"/>
      <c r="G34" s="187">
        <f t="shared" si="0"/>
        <v>0</v>
      </c>
      <c r="H34" s="294"/>
      <c r="I34" s="293"/>
      <c r="J34" s="42"/>
      <c r="K34" s="43"/>
      <c r="L34" s="44"/>
      <c r="M34" s="80"/>
      <c r="N34" s="80"/>
    </row>
    <row r="35" spans="1:14" s="81" customFormat="1" ht="12.75">
      <c r="A35" s="213" t="s">
        <v>852</v>
      </c>
      <c r="B35" s="247"/>
      <c r="C35" s="295" t="s">
        <v>870</v>
      </c>
      <c r="D35" s="183" t="s">
        <v>145</v>
      </c>
      <c r="E35" s="189">
        <v>1119.64</v>
      </c>
      <c r="F35" s="187"/>
      <c r="G35" s="187">
        <f t="shared" si="0"/>
        <v>0</v>
      </c>
      <c r="H35" s="294"/>
      <c r="I35" s="293"/>
      <c r="J35" s="42"/>
      <c r="K35" s="43"/>
      <c r="L35" s="44"/>
      <c r="M35" s="80"/>
      <c r="N35" s="80"/>
    </row>
    <row r="36" spans="1:14" s="81" customFormat="1" ht="12.75">
      <c r="A36" s="213" t="s">
        <v>853</v>
      </c>
      <c r="B36" s="183"/>
      <c r="C36" s="193" t="s">
        <v>858</v>
      </c>
      <c r="D36" s="183" t="s">
        <v>145</v>
      </c>
      <c r="E36" s="189">
        <v>767</v>
      </c>
      <c r="F36" s="187"/>
      <c r="G36" s="187">
        <f t="shared" si="0"/>
        <v>0</v>
      </c>
      <c r="H36" s="294"/>
      <c r="I36" s="293"/>
      <c r="J36" s="42"/>
      <c r="K36" s="43"/>
      <c r="L36" s="44"/>
      <c r="M36" s="80"/>
      <c r="N36" s="80"/>
    </row>
    <row r="37" spans="1:14" s="81" customFormat="1" ht="12.75">
      <c r="A37" s="213" t="s">
        <v>855</v>
      </c>
      <c r="B37" s="183"/>
      <c r="C37" s="193" t="s">
        <v>859</v>
      </c>
      <c r="D37" s="183" t="s">
        <v>145</v>
      </c>
      <c r="E37" s="189">
        <v>712.5</v>
      </c>
      <c r="F37" s="187"/>
      <c r="G37" s="187">
        <f t="shared" si="0"/>
        <v>0</v>
      </c>
      <c r="H37" s="294"/>
      <c r="I37" s="293"/>
      <c r="J37" s="42"/>
      <c r="K37" s="43"/>
      <c r="L37" s="44"/>
      <c r="M37" s="80"/>
      <c r="N37" s="80"/>
    </row>
    <row r="38" spans="1:14" s="81" customFormat="1" ht="12.75">
      <c r="A38" s="213" t="s">
        <v>856</v>
      </c>
      <c r="B38" s="183"/>
      <c r="C38" s="193" t="s">
        <v>871</v>
      </c>
      <c r="D38" s="183" t="s">
        <v>144</v>
      </c>
      <c r="E38" s="189">
        <v>2835.66</v>
      </c>
      <c r="F38" s="187"/>
      <c r="G38" s="187">
        <f t="shared" si="0"/>
        <v>0</v>
      </c>
      <c r="H38" s="294"/>
      <c r="I38" s="293"/>
      <c r="J38" s="42"/>
      <c r="K38" s="43"/>
      <c r="L38" s="44"/>
      <c r="M38" s="80"/>
      <c r="N38" s="80"/>
    </row>
    <row r="39" spans="1:14" s="81" customFormat="1" ht="12.75">
      <c r="A39" s="213" t="s">
        <v>857</v>
      </c>
      <c r="B39" s="183"/>
      <c r="C39" s="193" t="s">
        <v>860</v>
      </c>
      <c r="D39" s="183" t="s">
        <v>145</v>
      </c>
      <c r="E39" s="189">
        <v>280</v>
      </c>
      <c r="F39" s="187"/>
      <c r="G39" s="187">
        <f t="shared" si="0"/>
        <v>0</v>
      </c>
      <c r="H39" s="294"/>
      <c r="I39" s="293"/>
      <c r="J39" s="42"/>
      <c r="K39" s="43"/>
      <c r="L39" s="44"/>
      <c r="M39" s="80"/>
      <c r="N39" s="80"/>
    </row>
    <row r="40" spans="1:14" s="81" customFormat="1" ht="12.75">
      <c r="A40" s="213"/>
      <c r="B40" s="183"/>
      <c r="C40" s="227" t="s">
        <v>159</v>
      </c>
      <c r="D40" s="194"/>
      <c r="E40" s="196"/>
      <c r="F40" s="195"/>
      <c r="G40" s="238">
        <f>SUM(G12:G39)</f>
        <v>0</v>
      </c>
      <c r="H40" s="301"/>
      <c r="I40" s="302"/>
      <c r="J40" s="42"/>
      <c r="K40" s="43"/>
      <c r="L40" s="44"/>
      <c r="M40" s="80"/>
      <c r="N40" s="80"/>
    </row>
    <row r="41" spans="1:14" s="81" customFormat="1" ht="12.75">
      <c r="A41" s="213" t="s">
        <v>87</v>
      </c>
      <c r="B41" s="183"/>
      <c r="C41" s="229" t="s">
        <v>339</v>
      </c>
      <c r="D41" s="232"/>
      <c r="E41" s="236"/>
      <c r="F41" s="233"/>
      <c r="G41" s="187"/>
      <c r="H41" s="42"/>
      <c r="I41" s="42"/>
      <c r="J41" s="42"/>
      <c r="K41" s="43"/>
      <c r="L41" s="44"/>
      <c r="M41" s="80"/>
      <c r="N41" s="80"/>
    </row>
    <row r="42" spans="1:14" s="81" customFormat="1" ht="12.75">
      <c r="A42" s="213" t="s">
        <v>173</v>
      </c>
      <c r="B42" s="183"/>
      <c r="C42" s="183" t="s">
        <v>861</v>
      </c>
      <c r="D42" s="183" t="s">
        <v>144</v>
      </c>
      <c r="E42" s="189">
        <v>6338.8</v>
      </c>
      <c r="F42" s="186"/>
      <c r="G42" s="187">
        <f aca="true" t="shared" si="1" ref="G42:G58">E42*F42</f>
        <v>0</v>
      </c>
      <c r="H42" s="42"/>
      <c r="I42" s="42" t="e">
        <f>G42/G455*100</f>
        <v>#DIV/0!</v>
      </c>
      <c r="J42" s="42"/>
      <c r="K42" s="43"/>
      <c r="L42" s="44"/>
      <c r="M42" s="80"/>
      <c r="N42" s="80"/>
    </row>
    <row r="43" spans="1:14" s="81" customFormat="1" ht="12.75">
      <c r="A43" s="213" t="s">
        <v>174</v>
      </c>
      <c r="B43" s="183"/>
      <c r="C43" s="183" t="s">
        <v>310</v>
      </c>
      <c r="D43" s="183" t="s">
        <v>139</v>
      </c>
      <c r="E43" s="189">
        <v>1457.92</v>
      </c>
      <c r="F43" s="186"/>
      <c r="G43" s="187">
        <f t="shared" si="1"/>
        <v>0</v>
      </c>
      <c r="H43" s="42"/>
      <c r="I43" s="42" t="e">
        <f>G43/G455*100</f>
        <v>#DIV/0!</v>
      </c>
      <c r="J43" s="42"/>
      <c r="K43" s="43"/>
      <c r="L43" s="44"/>
      <c r="M43" s="80"/>
      <c r="N43" s="80"/>
    </row>
    <row r="44" spans="1:14" s="81" customFormat="1" ht="12.75">
      <c r="A44" s="213" t="s">
        <v>175</v>
      </c>
      <c r="B44" s="183"/>
      <c r="C44" s="183" t="s">
        <v>862</v>
      </c>
      <c r="D44" s="183" t="s">
        <v>139</v>
      </c>
      <c r="E44" s="189">
        <v>316.94</v>
      </c>
      <c r="F44" s="186"/>
      <c r="G44" s="187">
        <f t="shared" si="1"/>
        <v>0</v>
      </c>
      <c r="H44" s="42"/>
      <c r="I44" s="42" t="e">
        <f>G44/G455*100</f>
        <v>#DIV/0!</v>
      </c>
      <c r="J44" s="42"/>
      <c r="K44" s="43"/>
      <c r="L44" s="44"/>
      <c r="M44" s="80"/>
      <c r="N44" s="80"/>
    </row>
    <row r="45" spans="1:14" s="81" customFormat="1" ht="12.75">
      <c r="A45" s="213" t="s">
        <v>176</v>
      </c>
      <c r="B45" s="183"/>
      <c r="C45" s="183" t="s">
        <v>822</v>
      </c>
      <c r="D45" s="198" t="s">
        <v>143</v>
      </c>
      <c r="E45" s="189">
        <f>E44*12.8</f>
        <v>4056.8320000000003</v>
      </c>
      <c r="F45" s="186"/>
      <c r="G45" s="187">
        <f t="shared" si="1"/>
        <v>0</v>
      </c>
      <c r="H45" s="42"/>
      <c r="I45" s="42" t="e">
        <f>G45/G455*100</f>
        <v>#DIV/0!</v>
      </c>
      <c r="J45" s="42"/>
      <c r="K45" s="43"/>
      <c r="L45" s="44"/>
      <c r="M45" s="80"/>
      <c r="N45" s="80"/>
    </row>
    <row r="46" spans="1:14" s="81" customFormat="1" ht="12.75">
      <c r="A46" s="213" t="s">
        <v>177</v>
      </c>
      <c r="B46" s="183"/>
      <c r="C46" s="183" t="s">
        <v>100</v>
      </c>
      <c r="D46" s="183" t="s">
        <v>139</v>
      </c>
      <c r="E46" s="189">
        <v>2408.74</v>
      </c>
      <c r="F46" s="239"/>
      <c r="G46" s="187">
        <f t="shared" si="1"/>
        <v>0</v>
      </c>
      <c r="H46" s="42"/>
      <c r="I46" s="42" t="e">
        <f>G46/G455*100</f>
        <v>#DIV/0!</v>
      </c>
      <c r="J46" s="42"/>
      <c r="K46" s="43"/>
      <c r="L46" s="44"/>
      <c r="M46" s="80"/>
      <c r="N46" s="80"/>
    </row>
    <row r="47" spans="1:14" s="81" customFormat="1" ht="12.75">
      <c r="A47" s="213" t="s">
        <v>178</v>
      </c>
      <c r="B47" s="183"/>
      <c r="C47" s="183" t="s">
        <v>823</v>
      </c>
      <c r="D47" s="198" t="s">
        <v>143</v>
      </c>
      <c r="E47" s="189">
        <f>E46*12.8</f>
        <v>30831.872</v>
      </c>
      <c r="F47" s="186"/>
      <c r="G47" s="187">
        <f t="shared" si="1"/>
        <v>0</v>
      </c>
      <c r="H47" s="42"/>
      <c r="I47" s="42" t="e">
        <f>G47/G455*100</f>
        <v>#DIV/0!</v>
      </c>
      <c r="J47" s="42"/>
      <c r="K47" s="43"/>
      <c r="L47" s="44"/>
      <c r="M47" s="80"/>
      <c r="N47" s="80"/>
    </row>
    <row r="48" spans="1:14" s="81" customFormat="1" ht="12.75">
      <c r="A48" s="213" t="s">
        <v>179</v>
      </c>
      <c r="B48" s="183"/>
      <c r="C48" s="183" t="s">
        <v>92</v>
      </c>
      <c r="D48" s="183" t="s">
        <v>137</v>
      </c>
      <c r="E48" s="189">
        <v>6338.8</v>
      </c>
      <c r="F48" s="186"/>
      <c r="G48" s="187">
        <f t="shared" si="1"/>
        <v>0</v>
      </c>
      <c r="H48" s="42"/>
      <c r="I48" s="42" t="e">
        <f>G48/G455*100</f>
        <v>#DIV/0!</v>
      </c>
      <c r="J48" s="42"/>
      <c r="K48" s="43"/>
      <c r="L48" s="44"/>
      <c r="M48" s="80"/>
      <c r="N48" s="80"/>
    </row>
    <row r="49" spans="1:14" s="81" customFormat="1" ht="12.75">
      <c r="A49" s="213" t="s">
        <v>180</v>
      </c>
      <c r="B49" s="183"/>
      <c r="C49" s="183" t="s">
        <v>839</v>
      </c>
      <c r="D49" s="183" t="s">
        <v>139</v>
      </c>
      <c r="E49" s="189">
        <v>316.94</v>
      </c>
      <c r="F49" s="186"/>
      <c r="G49" s="187">
        <f t="shared" si="1"/>
        <v>0</v>
      </c>
      <c r="H49" s="42"/>
      <c r="I49" s="42" t="e">
        <f>G49/G455*100</f>
        <v>#DIV/0!</v>
      </c>
      <c r="J49" s="42"/>
      <c r="K49" s="43"/>
      <c r="L49" s="44"/>
      <c r="M49" s="80"/>
      <c r="N49" s="80"/>
    </row>
    <row r="50" spans="1:14" s="81" customFormat="1" ht="12.75">
      <c r="A50" s="213" t="s">
        <v>181</v>
      </c>
      <c r="B50" s="183"/>
      <c r="C50" s="183" t="s">
        <v>840</v>
      </c>
      <c r="D50" s="183" t="s">
        <v>139</v>
      </c>
      <c r="E50" s="189">
        <v>3010.93</v>
      </c>
      <c r="F50" s="186"/>
      <c r="G50" s="187">
        <f t="shared" si="1"/>
        <v>0</v>
      </c>
      <c r="H50" s="42"/>
      <c r="I50" s="42" t="e">
        <f>G50/G455*100</f>
        <v>#DIV/0!</v>
      </c>
      <c r="J50" s="42"/>
      <c r="K50" s="43"/>
      <c r="L50" s="44"/>
      <c r="M50" s="80"/>
      <c r="N50" s="80"/>
    </row>
    <row r="51" spans="1:14" s="81" customFormat="1" ht="12.75">
      <c r="A51" s="213" t="s">
        <v>182</v>
      </c>
      <c r="B51" s="183"/>
      <c r="C51" s="183" t="s">
        <v>863</v>
      </c>
      <c r="D51" s="198" t="s">
        <v>139</v>
      </c>
      <c r="E51" s="189">
        <v>950.82</v>
      </c>
      <c r="F51" s="186"/>
      <c r="G51" s="187">
        <f t="shared" si="1"/>
        <v>0</v>
      </c>
      <c r="H51" s="42"/>
      <c r="I51" s="42" t="e">
        <f>G51/G455*100</f>
        <v>#DIV/0!</v>
      </c>
      <c r="J51" s="42"/>
      <c r="K51" s="43"/>
      <c r="L51" s="44"/>
      <c r="M51" s="80"/>
      <c r="N51" s="80"/>
    </row>
    <row r="52" spans="1:14" s="81" customFormat="1" ht="12.75">
      <c r="A52" s="214" t="s">
        <v>183</v>
      </c>
      <c r="B52" s="183"/>
      <c r="C52" s="183" t="s">
        <v>289</v>
      </c>
      <c r="D52" s="183" t="s">
        <v>144</v>
      </c>
      <c r="E52" s="189">
        <v>6338.8</v>
      </c>
      <c r="F52" s="186"/>
      <c r="G52" s="187">
        <f t="shared" si="1"/>
        <v>0</v>
      </c>
      <c r="H52" s="42"/>
      <c r="I52" s="42" t="e">
        <f>G52/G455*100</f>
        <v>#DIV/0!</v>
      </c>
      <c r="J52" s="42"/>
      <c r="K52" s="43"/>
      <c r="L52" s="44"/>
      <c r="M52" s="80"/>
      <c r="N52" s="80"/>
    </row>
    <row r="53" spans="1:14" s="81" customFormat="1" ht="12.75">
      <c r="A53" s="214" t="s">
        <v>184</v>
      </c>
      <c r="B53" s="183"/>
      <c r="C53" s="183" t="s">
        <v>288</v>
      </c>
      <c r="D53" s="183" t="s">
        <v>138</v>
      </c>
      <c r="E53" s="189">
        <v>7942.94</v>
      </c>
      <c r="F53" s="186"/>
      <c r="G53" s="187">
        <f t="shared" si="1"/>
        <v>0</v>
      </c>
      <c r="H53" s="86"/>
      <c r="I53" s="42" t="e">
        <f>G53/G455*100</f>
        <v>#DIV/0!</v>
      </c>
      <c r="J53" s="86"/>
      <c r="K53" s="68"/>
      <c r="L53" s="56"/>
      <c r="M53" s="80"/>
      <c r="N53" s="80"/>
    </row>
    <row r="54" spans="1:14" s="81" customFormat="1" ht="12.75">
      <c r="A54" s="214" t="s">
        <v>185</v>
      </c>
      <c r="B54" s="183"/>
      <c r="C54" s="183" t="s">
        <v>290</v>
      </c>
      <c r="D54" s="183" t="s">
        <v>138</v>
      </c>
      <c r="E54" s="189">
        <v>2567.21</v>
      </c>
      <c r="F54" s="186"/>
      <c r="G54" s="187">
        <f t="shared" si="1"/>
        <v>0</v>
      </c>
      <c r="H54" s="86"/>
      <c r="I54" s="42" t="e">
        <f>G54/G455*100</f>
        <v>#DIV/0!</v>
      </c>
      <c r="J54" s="86"/>
      <c r="K54" s="68"/>
      <c r="L54" s="56"/>
      <c r="M54" s="80"/>
      <c r="N54" s="80"/>
    </row>
    <row r="55" spans="1:14" s="81" customFormat="1" ht="12.75">
      <c r="A55" s="214" t="s">
        <v>186</v>
      </c>
      <c r="B55" s="183"/>
      <c r="C55" s="183" t="s">
        <v>291</v>
      </c>
      <c r="D55" s="183" t="s">
        <v>138</v>
      </c>
      <c r="E55" s="189">
        <v>10</v>
      </c>
      <c r="F55" s="186"/>
      <c r="G55" s="187">
        <f t="shared" si="1"/>
        <v>0</v>
      </c>
      <c r="H55" s="86"/>
      <c r="I55" s="42" t="e">
        <f>G55/G455*100</f>
        <v>#DIV/0!</v>
      </c>
      <c r="J55" s="86"/>
      <c r="K55" s="68"/>
      <c r="L55" s="56"/>
      <c r="M55" s="80"/>
      <c r="N55" s="80"/>
    </row>
    <row r="56" spans="1:14" s="81" customFormat="1" ht="12.75">
      <c r="A56" s="214" t="s">
        <v>187</v>
      </c>
      <c r="B56" s="183"/>
      <c r="C56" s="183" t="s">
        <v>292</v>
      </c>
      <c r="D56" s="183" t="s">
        <v>138</v>
      </c>
      <c r="E56" s="189">
        <v>38</v>
      </c>
      <c r="F56" s="186"/>
      <c r="G56" s="187">
        <f t="shared" si="1"/>
        <v>0</v>
      </c>
      <c r="H56" s="86"/>
      <c r="I56" s="42" t="e">
        <f>G56/G455*100</f>
        <v>#DIV/0!</v>
      </c>
      <c r="J56" s="86"/>
      <c r="K56" s="68"/>
      <c r="L56" s="56"/>
      <c r="M56" s="80"/>
      <c r="N56" s="80"/>
    </row>
    <row r="57" spans="1:14" s="81" customFormat="1" ht="12.75">
      <c r="A57" s="252" t="s">
        <v>340</v>
      </c>
      <c r="B57" s="183"/>
      <c r="C57" s="183" t="s">
        <v>341</v>
      </c>
      <c r="D57" s="183" t="s">
        <v>140</v>
      </c>
      <c r="E57" s="189">
        <v>1345.5</v>
      </c>
      <c r="F57" s="186"/>
      <c r="G57" s="187">
        <f t="shared" si="1"/>
        <v>0</v>
      </c>
      <c r="H57" s="86"/>
      <c r="I57" s="42" t="e">
        <f>G57/G455*100</f>
        <v>#DIV/0!</v>
      </c>
      <c r="J57" s="86"/>
      <c r="K57" s="68"/>
      <c r="L57" s="56"/>
      <c r="M57" s="80"/>
      <c r="N57" s="80"/>
    </row>
    <row r="58" spans="1:14" s="81" customFormat="1" ht="12.75">
      <c r="A58" s="252" t="s">
        <v>342</v>
      </c>
      <c r="B58" s="183"/>
      <c r="C58" s="183" t="s">
        <v>343</v>
      </c>
      <c r="D58" s="183" t="s">
        <v>144</v>
      </c>
      <c r="E58" s="189">
        <v>309.47</v>
      </c>
      <c r="F58" s="186"/>
      <c r="G58" s="187">
        <f t="shared" si="1"/>
        <v>0</v>
      </c>
      <c r="H58" s="86"/>
      <c r="I58" s="42" t="e">
        <f>G58/G455*100</f>
        <v>#DIV/0!</v>
      </c>
      <c r="J58" s="86"/>
      <c r="K58" s="68"/>
      <c r="L58" s="56"/>
      <c r="M58" s="80"/>
      <c r="N58" s="80"/>
    </row>
    <row r="59" spans="1:14" s="81" customFormat="1" ht="12.75">
      <c r="A59" s="214"/>
      <c r="B59" s="183"/>
      <c r="C59" s="228" t="s">
        <v>159</v>
      </c>
      <c r="D59" s="183"/>
      <c r="E59" s="189"/>
      <c r="F59" s="187"/>
      <c r="G59" s="238">
        <f>SUM(G42:G58)</f>
        <v>0</v>
      </c>
      <c r="H59" s="86"/>
      <c r="I59" s="86"/>
      <c r="J59" s="86"/>
      <c r="K59" s="68"/>
      <c r="L59" s="56"/>
      <c r="M59" s="80"/>
      <c r="N59" s="80"/>
    </row>
    <row r="60" spans="1:14" s="81" customFormat="1" ht="12.75">
      <c r="A60" s="252" t="s">
        <v>348</v>
      </c>
      <c r="B60" s="183"/>
      <c r="C60" s="298" t="s">
        <v>347</v>
      </c>
      <c r="D60" s="303"/>
      <c r="E60" s="303"/>
      <c r="F60" s="303"/>
      <c r="G60" s="304"/>
      <c r="H60" s="86"/>
      <c r="I60" s="86"/>
      <c r="J60" s="86"/>
      <c r="K60" s="68"/>
      <c r="L60" s="56"/>
      <c r="M60" s="80"/>
      <c r="N60" s="80"/>
    </row>
    <row r="61" spans="1:14" s="81" customFormat="1" ht="12.75">
      <c r="A61" s="252" t="s">
        <v>349</v>
      </c>
      <c r="B61" s="183"/>
      <c r="C61" s="183" t="s">
        <v>350</v>
      </c>
      <c r="D61" s="183" t="s">
        <v>144</v>
      </c>
      <c r="E61" s="189">
        <v>96368.09</v>
      </c>
      <c r="F61" s="186"/>
      <c r="G61" s="187">
        <f>F61*E61</f>
        <v>0</v>
      </c>
      <c r="H61" s="86"/>
      <c r="I61" s="42" t="e">
        <f>G61/G455*100</f>
        <v>#DIV/0!</v>
      </c>
      <c r="J61" s="86"/>
      <c r="K61" s="68"/>
      <c r="L61" s="56"/>
      <c r="M61" s="80"/>
      <c r="N61" s="80"/>
    </row>
    <row r="62" spans="1:14" s="81" customFormat="1" ht="12.75">
      <c r="A62" s="252"/>
      <c r="B62" s="183"/>
      <c r="C62" s="227" t="s">
        <v>159</v>
      </c>
      <c r="D62" s="194"/>
      <c r="E62" s="196"/>
      <c r="F62" s="243"/>
      <c r="G62" s="238">
        <f>SUM(G61:G61)</f>
        <v>0</v>
      </c>
      <c r="H62" s="86"/>
      <c r="I62" s="86"/>
      <c r="J62" s="86"/>
      <c r="K62" s="68"/>
      <c r="L62" s="56"/>
      <c r="M62" s="80"/>
      <c r="N62" s="80"/>
    </row>
    <row r="63" spans="1:14" s="81" customFormat="1" ht="12.75">
      <c r="A63" s="213">
        <v>2</v>
      </c>
      <c r="B63" s="240"/>
      <c r="C63" s="305" t="s">
        <v>94</v>
      </c>
      <c r="D63" s="306"/>
      <c r="E63" s="306"/>
      <c r="F63" s="307"/>
      <c r="G63" s="278">
        <f>G77</f>
        <v>0</v>
      </c>
      <c r="H63" s="86"/>
      <c r="I63" s="86"/>
      <c r="J63" s="86"/>
      <c r="K63" s="68"/>
      <c r="L63" s="56"/>
      <c r="M63" s="80"/>
      <c r="N63" s="80"/>
    </row>
    <row r="64" spans="1:14" s="81" customFormat="1" ht="12.75">
      <c r="A64" s="213" t="s">
        <v>188</v>
      </c>
      <c r="B64" s="240"/>
      <c r="C64" s="305" t="s">
        <v>96</v>
      </c>
      <c r="D64" s="306"/>
      <c r="E64" s="306"/>
      <c r="F64" s="307"/>
      <c r="G64" s="186"/>
      <c r="H64" s="86"/>
      <c r="I64" s="42"/>
      <c r="J64" s="86"/>
      <c r="K64" s="68"/>
      <c r="L64" s="56"/>
      <c r="M64" s="80"/>
      <c r="N64" s="80"/>
    </row>
    <row r="65" spans="1:14" s="81" customFormat="1" ht="12.75">
      <c r="A65" s="213" t="s">
        <v>189</v>
      </c>
      <c r="B65" s="240"/>
      <c r="C65" s="184" t="s">
        <v>338</v>
      </c>
      <c r="D65" s="184" t="s">
        <v>141</v>
      </c>
      <c r="E65" s="191">
        <v>656</v>
      </c>
      <c r="F65" s="187"/>
      <c r="G65" s="187">
        <f>E65*F65</f>
        <v>0</v>
      </c>
      <c r="H65" s="86"/>
      <c r="I65" s="42" t="e">
        <f>G65/G455*100</f>
        <v>#DIV/0!</v>
      </c>
      <c r="J65" s="86"/>
      <c r="K65" s="68"/>
      <c r="L65" s="56"/>
      <c r="M65" s="80"/>
      <c r="N65" s="80"/>
    </row>
    <row r="66" spans="1:14" s="81" customFormat="1" ht="12.75">
      <c r="A66" s="213" t="s">
        <v>95</v>
      </c>
      <c r="B66" s="183"/>
      <c r="C66" s="305" t="s">
        <v>97</v>
      </c>
      <c r="D66" s="306"/>
      <c r="E66" s="306"/>
      <c r="F66" s="307"/>
      <c r="G66" s="187"/>
      <c r="H66" s="86"/>
      <c r="I66" s="86"/>
      <c r="J66" s="86"/>
      <c r="K66" s="68"/>
      <c r="L66" s="56"/>
      <c r="M66" s="80"/>
      <c r="N66" s="80"/>
    </row>
    <row r="67" spans="1:14" s="81" customFormat="1" ht="12.75">
      <c r="A67" s="213" t="s">
        <v>190</v>
      </c>
      <c r="B67" s="240"/>
      <c r="C67" s="184" t="s">
        <v>301</v>
      </c>
      <c r="D67" s="184" t="s">
        <v>657</v>
      </c>
      <c r="E67" s="191">
        <v>5600</v>
      </c>
      <c r="F67" s="187"/>
      <c r="G67" s="187">
        <f aca="true" t="shared" si="2" ref="G67:G76">E67*F67</f>
        <v>0</v>
      </c>
      <c r="H67" s="86"/>
      <c r="I67" s="42" t="e">
        <f>G67/G455*100</f>
        <v>#DIV/0!</v>
      </c>
      <c r="J67" s="86"/>
      <c r="K67" s="68"/>
      <c r="L67" s="56"/>
      <c r="M67" s="80"/>
      <c r="N67" s="80"/>
    </row>
    <row r="68" spans="1:14" s="81" customFormat="1" ht="12.75">
      <c r="A68" s="213" t="s">
        <v>191</v>
      </c>
      <c r="B68" s="240"/>
      <c r="C68" s="184" t="s">
        <v>753</v>
      </c>
      <c r="D68" s="184" t="s">
        <v>144</v>
      </c>
      <c r="E68" s="191">
        <v>101770.05</v>
      </c>
      <c r="F68" s="187"/>
      <c r="G68" s="187">
        <f t="shared" si="2"/>
        <v>0</v>
      </c>
      <c r="H68" s="86"/>
      <c r="I68" s="42" t="e">
        <f>G68/G455*100</f>
        <v>#DIV/0!</v>
      </c>
      <c r="J68" s="86"/>
      <c r="K68" s="68"/>
      <c r="L68" s="56"/>
      <c r="M68" s="80"/>
      <c r="N68" s="80"/>
    </row>
    <row r="69" spans="1:14" s="81" customFormat="1" ht="25.5">
      <c r="A69" s="213" t="s">
        <v>192</v>
      </c>
      <c r="B69" s="240"/>
      <c r="C69" s="184" t="s">
        <v>826</v>
      </c>
      <c r="D69" s="184" t="s">
        <v>308</v>
      </c>
      <c r="E69" s="191">
        <v>67713.31</v>
      </c>
      <c r="F69" s="187"/>
      <c r="G69" s="187">
        <f t="shared" si="2"/>
        <v>0</v>
      </c>
      <c r="H69" s="86"/>
      <c r="I69" s="42" t="e">
        <f>G69/G455*100</f>
        <v>#DIV/0!</v>
      </c>
      <c r="J69" s="86"/>
      <c r="K69" s="68"/>
      <c r="L69" s="56"/>
      <c r="M69" s="80"/>
      <c r="N69" s="80"/>
    </row>
    <row r="70" spans="1:14" s="81" customFormat="1" ht="12.75">
      <c r="A70" s="213" t="s">
        <v>193</v>
      </c>
      <c r="B70" s="240"/>
      <c r="C70" s="184" t="s">
        <v>293</v>
      </c>
      <c r="D70" s="184" t="s">
        <v>144</v>
      </c>
      <c r="E70" s="191">
        <v>81021.43</v>
      </c>
      <c r="F70" s="187"/>
      <c r="G70" s="187">
        <f t="shared" si="2"/>
        <v>0</v>
      </c>
      <c r="H70" s="86"/>
      <c r="I70" s="42" t="e">
        <f>G70/G455*100</f>
        <v>#DIV/0!</v>
      </c>
      <c r="J70" s="86"/>
      <c r="K70" s="68"/>
      <c r="L70" s="56"/>
      <c r="M70" s="80"/>
      <c r="N70" s="80"/>
    </row>
    <row r="71" spans="1:14" s="81" customFormat="1" ht="12.75">
      <c r="A71" s="213" t="s">
        <v>751</v>
      </c>
      <c r="B71" s="240"/>
      <c r="C71" s="184" t="s">
        <v>796</v>
      </c>
      <c r="D71" s="184" t="s">
        <v>144</v>
      </c>
      <c r="E71" s="191">
        <v>81021.43</v>
      </c>
      <c r="F71" s="187"/>
      <c r="G71" s="187">
        <f t="shared" si="2"/>
        <v>0</v>
      </c>
      <c r="H71" s="86"/>
      <c r="I71" s="42" t="e">
        <f>G71/G455*100</f>
        <v>#DIV/0!</v>
      </c>
      <c r="J71" s="86"/>
      <c r="K71" s="68"/>
      <c r="L71" s="56"/>
      <c r="M71" s="80"/>
      <c r="N71" s="80"/>
    </row>
    <row r="72" spans="1:14" s="81" customFormat="1" ht="12.75" customHeight="1">
      <c r="A72" s="213" t="s">
        <v>194</v>
      </c>
      <c r="B72" s="183"/>
      <c r="C72" s="183" t="s">
        <v>754</v>
      </c>
      <c r="D72" s="183" t="s">
        <v>144</v>
      </c>
      <c r="E72" s="189">
        <v>6851.28</v>
      </c>
      <c r="F72" s="187"/>
      <c r="G72" s="187">
        <f t="shared" si="2"/>
        <v>0</v>
      </c>
      <c r="H72" s="86"/>
      <c r="I72" s="42" t="e">
        <f>G72/G455*100</f>
        <v>#DIV/0!</v>
      </c>
      <c r="J72" s="86"/>
      <c r="K72" s="68"/>
      <c r="L72" s="56"/>
      <c r="M72" s="80"/>
      <c r="N72" s="80"/>
    </row>
    <row r="73" spans="1:14" s="81" customFormat="1" ht="25.5">
      <c r="A73" s="246" t="s">
        <v>195</v>
      </c>
      <c r="B73" s="183"/>
      <c r="C73" s="184" t="s">
        <v>789</v>
      </c>
      <c r="D73" s="183" t="s">
        <v>144</v>
      </c>
      <c r="E73" s="189">
        <v>6851.3</v>
      </c>
      <c r="F73" s="187"/>
      <c r="G73" s="187">
        <f t="shared" si="2"/>
        <v>0</v>
      </c>
      <c r="H73" s="86"/>
      <c r="I73" s="42" t="e">
        <f>G73/G455*100</f>
        <v>#DIV/0!</v>
      </c>
      <c r="J73" s="86"/>
      <c r="K73" s="68"/>
      <c r="L73" s="56"/>
      <c r="M73" s="80"/>
      <c r="N73" s="80"/>
    </row>
    <row r="74" spans="1:14" s="81" customFormat="1" ht="12.75">
      <c r="A74" s="246" t="s">
        <v>752</v>
      </c>
      <c r="B74" s="240"/>
      <c r="C74" s="184" t="s">
        <v>834</v>
      </c>
      <c r="D74" s="184" t="s">
        <v>144</v>
      </c>
      <c r="E74" s="191">
        <v>1116.91</v>
      </c>
      <c r="F74" s="187"/>
      <c r="G74" s="187">
        <f t="shared" si="2"/>
        <v>0</v>
      </c>
      <c r="H74" s="86"/>
      <c r="I74" s="42" t="e">
        <f>G74/G455*100</f>
        <v>#DIV/0!</v>
      </c>
      <c r="J74" s="86"/>
      <c r="K74" s="68"/>
      <c r="L74" s="56"/>
      <c r="M74" s="80"/>
      <c r="N74" s="80"/>
    </row>
    <row r="75" spans="1:14" s="81" customFormat="1" ht="12.75">
      <c r="A75" s="246" t="s">
        <v>795</v>
      </c>
      <c r="B75" s="240"/>
      <c r="C75" s="184" t="s">
        <v>294</v>
      </c>
      <c r="D75" s="184" t="s">
        <v>140</v>
      </c>
      <c r="E75" s="191">
        <v>2496</v>
      </c>
      <c r="F75" s="187"/>
      <c r="G75" s="187">
        <f t="shared" si="2"/>
        <v>0</v>
      </c>
      <c r="H75" s="86"/>
      <c r="I75" s="42" t="e">
        <f>G75/G455*100</f>
        <v>#DIV/0!</v>
      </c>
      <c r="J75" s="86"/>
      <c r="K75" s="68"/>
      <c r="L75" s="56"/>
      <c r="M75" s="80"/>
      <c r="N75" s="80"/>
    </row>
    <row r="76" spans="1:14" s="81" customFormat="1" ht="25.5">
      <c r="A76" s="246" t="s">
        <v>833</v>
      </c>
      <c r="B76" s="240"/>
      <c r="C76" s="184" t="s">
        <v>790</v>
      </c>
      <c r="D76" s="184" t="s">
        <v>144</v>
      </c>
      <c r="E76" s="191">
        <v>10332.74</v>
      </c>
      <c r="F76" s="187"/>
      <c r="G76" s="187">
        <f t="shared" si="2"/>
        <v>0</v>
      </c>
      <c r="H76" s="86"/>
      <c r="I76" s="42" t="e">
        <f>G76/G455*100</f>
        <v>#DIV/0!</v>
      </c>
      <c r="J76" s="86"/>
      <c r="K76" s="68"/>
      <c r="L76" s="56"/>
      <c r="M76" s="80"/>
      <c r="N76" s="80"/>
    </row>
    <row r="77" spans="1:14" s="81" customFormat="1" ht="12.75">
      <c r="A77" s="213"/>
      <c r="B77" s="240"/>
      <c r="C77" s="305" t="s">
        <v>159</v>
      </c>
      <c r="D77" s="306"/>
      <c r="E77" s="306"/>
      <c r="F77" s="307"/>
      <c r="G77" s="238">
        <f>SUM(G65:G76)</f>
        <v>0</v>
      </c>
      <c r="H77" s="86"/>
      <c r="I77" s="86"/>
      <c r="J77" s="86"/>
      <c r="K77" s="68"/>
      <c r="L77" s="56"/>
      <c r="M77" s="80"/>
      <c r="N77" s="80"/>
    </row>
    <row r="78" spans="1:14" s="81" customFormat="1" ht="12.75">
      <c r="A78" s="213">
        <v>3</v>
      </c>
      <c r="B78" s="183"/>
      <c r="C78" s="305" t="s">
        <v>99</v>
      </c>
      <c r="D78" s="306"/>
      <c r="E78" s="306"/>
      <c r="F78" s="307"/>
      <c r="G78" s="278">
        <f>G99</f>
        <v>0</v>
      </c>
      <c r="H78" s="86"/>
      <c r="I78" s="42"/>
      <c r="J78" s="86"/>
      <c r="K78" s="68"/>
      <c r="L78" s="56"/>
      <c r="M78" s="80"/>
      <c r="N78" s="80"/>
    </row>
    <row r="79" spans="1:14" s="81" customFormat="1" ht="12.75">
      <c r="A79" s="213" t="s">
        <v>196</v>
      </c>
      <c r="B79" s="183"/>
      <c r="C79" s="184" t="s">
        <v>100</v>
      </c>
      <c r="D79" s="184" t="s">
        <v>139</v>
      </c>
      <c r="E79" s="189">
        <v>1051.79</v>
      </c>
      <c r="F79" s="186"/>
      <c r="G79" s="187">
        <f aca="true" t="shared" si="3" ref="G79:G97">E79*F79</f>
        <v>0</v>
      </c>
      <c r="H79" s="86"/>
      <c r="I79" s="42" t="e">
        <f>G79/G455*100</f>
        <v>#DIV/0!</v>
      </c>
      <c r="J79" s="86"/>
      <c r="K79" s="68"/>
      <c r="L79" s="56"/>
      <c r="M79" s="80"/>
      <c r="N79" s="80"/>
    </row>
    <row r="80" spans="1:14" s="81" customFormat="1" ht="12.75">
      <c r="A80" s="213" t="s">
        <v>197</v>
      </c>
      <c r="B80" s="183"/>
      <c r="C80" s="184" t="s">
        <v>827</v>
      </c>
      <c r="D80" s="198" t="s">
        <v>308</v>
      </c>
      <c r="E80" s="191">
        <v>13462.91</v>
      </c>
      <c r="F80" s="186"/>
      <c r="G80" s="187">
        <f t="shared" si="3"/>
        <v>0</v>
      </c>
      <c r="H80" s="86"/>
      <c r="I80" s="42" t="e">
        <f>G80/G455*100</f>
        <v>#DIV/0!</v>
      </c>
      <c r="J80" s="86"/>
      <c r="K80" s="68"/>
      <c r="L80" s="56"/>
      <c r="M80" s="80"/>
      <c r="N80" s="80"/>
    </row>
    <row r="81" spans="1:14" s="81" customFormat="1" ht="12.75">
      <c r="A81" s="213" t="s">
        <v>198</v>
      </c>
      <c r="B81" s="183"/>
      <c r="C81" s="184" t="s">
        <v>101</v>
      </c>
      <c r="D81" s="183" t="s">
        <v>144</v>
      </c>
      <c r="E81" s="191">
        <v>8764.94</v>
      </c>
      <c r="F81" s="186"/>
      <c r="G81" s="187">
        <f t="shared" si="3"/>
        <v>0</v>
      </c>
      <c r="H81" s="86"/>
      <c r="I81" s="42" t="e">
        <f>G81/G455*100</f>
        <v>#DIV/0!</v>
      </c>
      <c r="J81" s="86"/>
      <c r="K81" s="68"/>
      <c r="L81" s="56"/>
      <c r="M81" s="80"/>
      <c r="N81" s="80"/>
    </row>
    <row r="82" spans="1:14" s="81" customFormat="1" ht="12.75">
      <c r="A82" s="213" t="s">
        <v>199</v>
      </c>
      <c r="B82" s="240"/>
      <c r="C82" s="184" t="s">
        <v>868</v>
      </c>
      <c r="D82" s="184" t="s">
        <v>145</v>
      </c>
      <c r="E82" s="191">
        <v>876.49</v>
      </c>
      <c r="F82" s="186"/>
      <c r="G82" s="187">
        <f t="shared" si="3"/>
        <v>0</v>
      </c>
      <c r="H82" s="86"/>
      <c r="I82" s="42" t="e">
        <f>G82/G455*100</f>
        <v>#DIV/0!</v>
      </c>
      <c r="J82" s="86"/>
      <c r="K82" s="68"/>
      <c r="L82" s="56"/>
      <c r="M82" s="80"/>
      <c r="N82" s="80"/>
    </row>
    <row r="83" spans="1:14" s="81" customFormat="1" ht="12.75">
      <c r="A83" s="213" t="s">
        <v>200</v>
      </c>
      <c r="B83" s="183"/>
      <c r="C83" s="184" t="s">
        <v>102</v>
      </c>
      <c r="D83" s="183" t="s">
        <v>145</v>
      </c>
      <c r="E83" s="189">
        <v>876.49</v>
      </c>
      <c r="F83" s="186"/>
      <c r="G83" s="187">
        <f t="shared" si="3"/>
        <v>0</v>
      </c>
      <c r="H83" s="86"/>
      <c r="I83" s="42" t="e">
        <f>G83/G455*100</f>
        <v>#DIV/0!</v>
      </c>
      <c r="J83" s="86"/>
      <c r="K83" s="68"/>
      <c r="L83" s="56"/>
      <c r="M83" s="80"/>
      <c r="N83" s="80"/>
    </row>
    <row r="84" spans="1:14" s="81" customFormat="1" ht="12.75">
      <c r="A84" s="213" t="s">
        <v>201</v>
      </c>
      <c r="B84" s="183"/>
      <c r="C84" s="184" t="s">
        <v>828</v>
      </c>
      <c r="D84" s="198" t="s">
        <v>308</v>
      </c>
      <c r="E84" s="189">
        <v>774.81</v>
      </c>
      <c r="F84" s="186"/>
      <c r="G84" s="187">
        <f t="shared" si="3"/>
        <v>0</v>
      </c>
      <c r="H84" s="86"/>
      <c r="I84" s="42" t="e">
        <f>G84/G455*100</f>
        <v>#DIV/0!</v>
      </c>
      <c r="J84" s="86"/>
      <c r="K84" s="68"/>
      <c r="L84" s="56"/>
      <c r="M84" s="80"/>
      <c r="N84" s="80"/>
    </row>
    <row r="85" spans="1:14" s="81" customFormat="1" ht="12.75" customHeight="1">
      <c r="A85" s="213" t="s">
        <v>202</v>
      </c>
      <c r="B85" s="183"/>
      <c r="C85" s="183" t="s">
        <v>310</v>
      </c>
      <c r="D85" s="183" t="s">
        <v>145</v>
      </c>
      <c r="E85" s="189">
        <v>638.32</v>
      </c>
      <c r="F85" s="186"/>
      <c r="G85" s="187">
        <f t="shared" si="3"/>
        <v>0</v>
      </c>
      <c r="H85" s="86"/>
      <c r="I85" s="42" t="e">
        <f>G85/G455*100</f>
        <v>#DIV/0!</v>
      </c>
      <c r="J85" s="86"/>
      <c r="K85" s="68"/>
      <c r="L85" s="56"/>
      <c r="M85" s="80"/>
      <c r="N85" s="80"/>
    </row>
    <row r="86" spans="1:14" s="81" customFormat="1" ht="12.75" customHeight="1">
      <c r="A86" s="213" t="s">
        <v>203</v>
      </c>
      <c r="B86" s="240"/>
      <c r="C86" s="184" t="s">
        <v>103</v>
      </c>
      <c r="D86" s="184" t="s">
        <v>138</v>
      </c>
      <c r="E86" s="191">
        <v>837</v>
      </c>
      <c r="F86" s="186"/>
      <c r="G86" s="187">
        <f t="shared" si="3"/>
        <v>0</v>
      </c>
      <c r="H86" s="86"/>
      <c r="I86" s="42" t="e">
        <f>G86/G455*100</f>
        <v>#DIV/0!</v>
      </c>
      <c r="J86" s="86"/>
      <c r="K86" s="68"/>
      <c r="L86" s="56"/>
      <c r="M86" s="80"/>
      <c r="N86" s="80"/>
    </row>
    <row r="87" spans="1:14" s="81" customFormat="1" ht="12.75" customHeight="1">
      <c r="A87" s="213" t="s">
        <v>204</v>
      </c>
      <c r="B87" s="240"/>
      <c r="C87" s="184" t="s">
        <v>98</v>
      </c>
      <c r="D87" s="184" t="s">
        <v>144</v>
      </c>
      <c r="E87" s="191">
        <v>9491.12</v>
      </c>
      <c r="F87" s="186"/>
      <c r="G87" s="187">
        <f t="shared" si="3"/>
        <v>0</v>
      </c>
      <c r="H87" s="86"/>
      <c r="I87" s="42" t="e">
        <f>G87/G455*100</f>
        <v>#DIV/0!</v>
      </c>
      <c r="J87" s="86"/>
      <c r="K87" s="68"/>
      <c r="L87" s="56"/>
      <c r="M87" s="80"/>
      <c r="N87" s="80"/>
    </row>
    <row r="88" spans="1:14" s="81" customFormat="1" ht="12.75">
      <c r="A88" s="213" t="s">
        <v>205</v>
      </c>
      <c r="B88" s="240"/>
      <c r="C88" s="184" t="str">
        <f>C44</f>
        <v>Remoção de Pavimento Asfáltico Exclusive Transporte</v>
      </c>
      <c r="D88" s="184" t="s">
        <v>145</v>
      </c>
      <c r="E88" s="191">
        <v>83.6</v>
      </c>
      <c r="F88" s="186"/>
      <c r="G88" s="187">
        <f t="shared" si="3"/>
        <v>0</v>
      </c>
      <c r="H88" s="86"/>
      <c r="I88" s="42" t="e">
        <f>G88/G455*100</f>
        <v>#DIV/0!</v>
      </c>
      <c r="J88" s="86"/>
      <c r="K88" s="68"/>
      <c r="L88" s="56"/>
      <c r="M88" s="80"/>
      <c r="N88" s="80"/>
    </row>
    <row r="89" spans="1:14" s="81" customFormat="1" ht="12.75">
      <c r="A89" s="213" t="s">
        <v>206</v>
      </c>
      <c r="B89" s="240"/>
      <c r="C89" s="184" t="s">
        <v>829</v>
      </c>
      <c r="D89" s="198" t="s">
        <v>308</v>
      </c>
      <c r="E89" s="191">
        <v>1070.08</v>
      </c>
      <c r="F89" s="186"/>
      <c r="G89" s="187">
        <f t="shared" si="3"/>
        <v>0</v>
      </c>
      <c r="H89" s="86"/>
      <c r="I89" s="42" t="e">
        <f>G89/G455*100</f>
        <v>#DIV/0!</v>
      </c>
      <c r="J89" s="86"/>
      <c r="K89" s="68"/>
      <c r="L89" s="56"/>
      <c r="M89" s="80"/>
      <c r="N89" s="80"/>
    </row>
    <row r="90" spans="1:14" s="81" customFormat="1" ht="12.75" customHeight="1">
      <c r="A90" s="213" t="s">
        <v>207</v>
      </c>
      <c r="B90" s="240"/>
      <c r="C90" s="184" t="str">
        <f>C67</f>
        <v>Demolição de concreto simples - meio fio</v>
      </c>
      <c r="D90" s="184" t="s">
        <v>657</v>
      </c>
      <c r="E90" s="191">
        <v>9328.34</v>
      </c>
      <c r="F90" s="186"/>
      <c r="G90" s="187">
        <f t="shared" si="3"/>
        <v>0</v>
      </c>
      <c r="H90" s="86"/>
      <c r="I90" s="42" t="e">
        <f>G90/G455*100</f>
        <v>#DIV/0!</v>
      </c>
      <c r="J90" s="86"/>
      <c r="K90" s="68"/>
      <c r="L90" s="56"/>
      <c r="M90" s="80"/>
      <c r="N90" s="80"/>
    </row>
    <row r="91" spans="1:14" s="81" customFormat="1" ht="12.75" customHeight="1">
      <c r="A91" s="213" t="s">
        <v>208</v>
      </c>
      <c r="B91" s="240"/>
      <c r="C91" s="184" t="s">
        <v>303</v>
      </c>
      <c r="D91" s="198" t="s">
        <v>145</v>
      </c>
      <c r="E91" s="191">
        <v>1002.63</v>
      </c>
      <c r="F91" s="186"/>
      <c r="G91" s="187">
        <f t="shared" si="3"/>
        <v>0</v>
      </c>
      <c r="H91" s="86"/>
      <c r="I91" s="42" t="e">
        <f>G91/G455*100</f>
        <v>#DIV/0!</v>
      </c>
      <c r="J91" s="86"/>
      <c r="K91" s="68"/>
      <c r="L91" s="56"/>
      <c r="M91" s="80"/>
      <c r="N91" s="80"/>
    </row>
    <row r="92" spans="1:14" s="81" customFormat="1" ht="12.75" customHeight="1">
      <c r="A92" s="213" t="s">
        <v>209</v>
      </c>
      <c r="B92" s="240"/>
      <c r="C92" s="184" t="s">
        <v>830</v>
      </c>
      <c r="D92" s="198" t="s">
        <v>308</v>
      </c>
      <c r="E92" s="191">
        <v>12833.66</v>
      </c>
      <c r="F92" s="186"/>
      <c r="G92" s="187">
        <f t="shared" si="3"/>
        <v>0</v>
      </c>
      <c r="H92" s="86"/>
      <c r="I92" s="42" t="e">
        <f>G92/G455*100</f>
        <v>#DIV/0!</v>
      </c>
      <c r="J92" s="86"/>
      <c r="K92" s="68"/>
      <c r="L92" s="56"/>
      <c r="M92" s="80"/>
      <c r="N92" s="80"/>
    </row>
    <row r="93" spans="1:14" s="81" customFormat="1" ht="12.75">
      <c r="A93" s="213" t="s">
        <v>210</v>
      </c>
      <c r="B93" s="183"/>
      <c r="C93" s="184" t="s">
        <v>302</v>
      </c>
      <c r="D93" s="184" t="s">
        <v>144</v>
      </c>
      <c r="E93" s="189">
        <v>31.5</v>
      </c>
      <c r="F93" s="186"/>
      <c r="G93" s="187">
        <f t="shared" si="3"/>
        <v>0</v>
      </c>
      <c r="H93" s="86"/>
      <c r="I93" s="42" t="e">
        <f>G93/G455*100</f>
        <v>#DIV/0!</v>
      </c>
      <c r="J93" s="86"/>
      <c r="K93" s="68"/>
      <c r="L93" s="56"/>
      <c r="M93" s="80"/>
      <c r="N93" s="80"/>
    </row>
    <row r="94" spans="1:14" s="81" customFormat="1" ht="12.75">
      <c r="A94" s="213" t="s">
        <v>211</v>
      </c>
      <c r="B94" s="185"/>
      <c r="C94" s="184" t="s">
        <v>305</v>
      </c>
      <c r="D94" s="184" t="s">
        <v>144</v>
      </c>
      <c r="E94" s="188">
        <v>1759.7</v>
      </c>
      <c r="F94" s="186"/>
      <c r="G94" s="187">
        <f t="shared" si="3"/>
        <v>0</v>
      </c>
      <c r="H94" s="86"/>
      <c r="I94" s="42" t="e">
        <f>G94/G455*100</f>
        <v>#DIV/0!</v>
      </c>
      <c r="J94" s="86"/>
      <c r="K94" s="68"/>
      <c r="L94" s="56"/>
      <c r="M94" s="80"/>
      <c r="N94" s="80"/>
    </row>
    <row r="95" spans="1:14" s="81" customFormat="1" ht="12.75" customHeight="1">
      <c r="A95" s="213" t="s">
        <v>212</v>
      </c>
      <c r="B95" s="185"/>
      <c r="C95" s="184" t="s">
        <v>306</v>
      </c>
      <c r="D95" s="184" t="s">
        <v>144</v>
      </c>
      <c r="E95" s="188">
        <v>1759.7</v>
      </c>
      <c r="F95" s="186"/>
      <c r="G95" s="187">
        <f t="shared" si="3"/>
        <v>0</v>
      </c>
      <c r="H95" s="86"/>
      <c r="I95" s="42" t="e">
        <f>G95/G455*100</f>
        <v>#DIV/0!</v>
      </c>
      <c r="J95" s="86"/>
      <c r="K95" s="68"/>
      <c r="L95" s="56"/>
      <c r="M95" s="80"/>
      <c r="N95" s="80"/>
    </row>
    <row r="96" spans="1:14" s="81" customFormat="1" ht="12.75">
      <c r="A96" s="213" t="s">
        <v>213</v>
      </c>
      <c r="B96" s="185"/>
      <c r="C96" s="184" t="s">
        <v>316</v>
      </c>
      <c r="D96" s="184" t="s">
        <v>145</v>
      </c>
      <c r="E96" s="188">
        <v>140.78</v>
      </c>
      <c r="F96" s="186"/>
      <c r="G96" s="187">
        <f t="shared" si="3"/>
        <v>0</v>
      </c>
      <c r="H96" s="86"/>
      <c r="I96" s="42" t="e">
        <f>G96/G455*100</f>
        <v>#DIV/0!</v>
      </c>
      <c r="J96" s="86"/>
      <c r="K96" s="68"/>
      <c r="L96" s="56"/>
      <c r="M96" s="80"/>
      <c r="N96" s="80"/>
    </row>
    <row r="97" spans="1:14" s="81" customFormat="1" ht="13.5" customHeight="1">
      <c r="A97" s="213" t="s">
        <v>214</v>
      </c>
      <c r="B97" s="185"/>
      <c r="C97" s="184" t="s">
        <v>307</v>
      </c>
      <c r="D97" s="184" t="s">
        <v>145</v>
      </c>
      <c r="E97" s="188">
        <v>388.53</v>
      </c>
      <c r="F97" s="186"/>
      <c r="G97" s="187">
        <f t="shared" si="3"/>
        <v>0</v>
      </c>
      <c r="H97" s="86"/>
      <c r="I97" s="42" t="e">
        <f>G97/G455*100</f>
        <v>#DIV/0!</v>
      </c>
      <c r="K97" s="86"/>
      <c r="L97" s="56"/>
      <c r="M97" s="80"/>
      <c r="N97" s="80"/>
    </row>
    <row r="98" spans="1:7" ht="15" customHeight="1" hidden="1">
      <c r="A98" s="213"/>
      <c r="B98" s="183"/>
      <c r="C98" s="183"/>
      <c r="D98" s="184"/>
      <c r="E98" s="189"/>
      <c r="F98" s="187"/>
      <c r="G98" s="187"/>
    </row>
    <row r="99" spans="1:7" ht="12.75" customHeight="1">
      <c r="A99" s="213"/>
      <c r="B99" s="185"/>
      <c r="C99" s="305" t="s">
        <v>159</v>
      </c>
      <c r="D99" s="306"/>
      <c r="E99" s="306"/>
      <c r="F99" s="307"/>
      <c r="G99" s="238">
        <f>SUM(G79:G98)</f>
        <v>0</v>
      </c>
    </row>
    <row r="100" spans="1:7" ht="12.75" customHeight="1">
      <c r="A100" s="213">
        <v>4</v>
      </c>
      <c r="B100" s="185"/>
      <c r="C100" s="305" t="s">
        <v>351</v>
      </c>
      <c r="D100" s="306"/>
      <c r="E100" s="306"/>
      <c r="F100" s="307"/>
      <c r="G100" s="278">
        <f>G151</f>
        <v>0</v>
      </c>
    </row>
    <row r="101" spans="1:7" ht="12.75" customHeight="1">
      <c r="A101" s="213" t="s">
        <v>70</v>
      </c>
      <c r="B101" s="185"/>
      <c r="C101" s="305" t="s">
        <v>104</v>
      </c>
      <c r="D101" s="306"/>
      <c r="E101" s="306"/>
      <c r="F101" s="307"/>
      <c r="G101" s="187"/>
    </row>
    <row r="102" spans="1:7" ht="12.75" customHeight="1">
      <c r="A102" s="213" t="s">
        <v>215</v>
      </c>
      <c r="B102" s="185"/>
      <c r="C102" s="184" t="s">
        <v>309</v>
      </c>
      <c r="D102" s="184" t="s">
        <v>145</v>
      </c>
      <c r="E102" s="188">
        <v>325.66</v>
      </c>
      <c r="F102" s="187"/>
      <c r="G102" s="187">
        <f aca="true" t="shared" si="4" ref="G102:G150">E102*F102</f>
        <v>0</v>
      </c>
    </row>
    <row r="103" spans="1:7" ht="12.75" customHeight="1">
      <c r="A103" s="213" t="s">
        <v>216</v>
      </c>
      <c r="B103" s="185"/>
      <c r="C103" s="184" t="s">
        <v>311</v>
      </c>
      <c r="D103" s="184" t="s">
        <v>145</v>
      </c>
      <c r="E103" s="188">
        <v>711.44</v>
      </c>
      <c r="F103" s="187"/>
      <c r="G103" s="187">
        <f t="shared" si="4"/>
        <v>0</v>
      </c>
    </row>
    <row r="104" spans="1:7" ht="12.75" customHeight="1">
      <c r="A104" s="213" t="s">
        <v>217</v>
      </c>
      <c r="B104" s="185"/>
      <c r="C104" s="184" t="s">
        <v>312</v>
      </c>
      <c r="D104" s="184" t="s">
        <v>145</v>
      </c>
      <c r="E104" s="188">
        <v>622.92</v>
      </c>
      <c r="F104" s="187"/>
      <c r="G104" s="187">
        <f t="shared" si="4"/>
        <v>0</v>
      </c>
    </row>
    <row r="105" spans="1:7" ht="12.75" customHeight="1">
      <c r="A105" s="213" t="s">
        <v>218</v>
      </c>
      <c r="B105" s="185"/>
      <c r="C105" s="184" t="s">
        <v>313</v>
      </c>
      <c r="D105" s="184" t="s">
        <v>139</v>
      </c>
      <c r="E105" s="188">
        <v>14940.2</v>
      </c>
      <c r="F105" s="187"/>
      <c r="G105" s="187">
        <f t="shared" si="4"/>
        <v>0</v>
      </c>
    </row>
    <row r="106" spans="1:7" ht="12.75" customHeight="1">
      <c r="A106" s="213" t="s">
        <v>219</v>
      </c>
      <c r="B106" s="185"/>
      <c r="C106" s="184" t="s">
        <v>314</v>
      </c>
      <c r="D106" s="184" t="s">
        <v>139</v>
      </c>
      <c r="E106" s="188">
        <v>4742.92</v>
      </c>
      <c r="F106" s="187"/>
      <c r="G106" s="187">
        <f t="shared" si="4"/>
        <v>0</v>
      </c>
    </row>
    <row r="107" spans="1:7" ht="12.75" customHeight="1">
      <c r="A107" s="213" t="s">
        <v>220</v>
      </c>
      <c r="B107" s="185"/>
      <c r="C107" s="184" t="s">
        <v>105</v>
      </c>
      <c r="D107" s="184" t="s">
        <v>139</v>
      </c>
      <c r="E107" s="188">
        <v>1185.73</v>
      </c>
      <c r="F107" s="187"/>
      <c r="G107" s="187">
        <f t="shared" si="4"/>
        <v>0</v>
      </c>
    </row>
    <row r="108" spans="1:7" ht="12.75" customHeight="1">
      <c r="A108" s="213" t="s">
        <v>221</v>
      </c>
      <c r="B108" s="185"/>
      <c r="C108" s="184" t="s">
        <v>315</v>
      </c>
      <c r="D108" s="184" t="s">
        <v>139</v>
      </c>
      <c r="E108" s="188">
        <v>1185.73</v>
      </c>
      <c r="F108" s="187"/>
      <c r="G108" s="187">
        <f t="shared" si="4"/>
        <v>0</v>
      </c>
    </row>
    <row r="109" spans="1:7" ht="12.75" customHeight="1">
      <c r="A109" s="213" t="s">
        <v>222</v>
      </c>
      <c r="B109" s="185"/>
      <c r="C109" s="184" t="s">
        <v>317</v>
      </c>
      <c r="D109" s="183" t="s">
        <v>139</v>
      </c>
      <c r="E109" s="189">
        <v>13976.24</v>
      </c>
      <c r="F109" s="187"/>
      <c r="G109" s="187">
        <f t="shared" si="4"/>
        <v>0</v>
      </c>
    </row>
    <row r="110" spans="1:7" ht="12.75" customHeight="1">
      <c r="A110" s="213" t="s">
        <v>223</v>
      </c>
      <c r="B110" s="185"/>
      <c r="C110" s="184" t="s">
        <v>870</v>
      </c>
      <c r="D110" s="184" t="s">
        <v>139</v>
      </c>
      <c r="E110" s="188">
        <v>1552.92</v>
      </c>
      <c r="F110" s="187"/>
      <c r="G110" s="187">
        <f t="shared" si="4"/>
        <v>0</v>
      </c>
    </row>
    <row r="111" spans="1:7" ht="12.75" customHeight="1">
      <c r="A111" s="213" t="s">
        <v>224</v>
      </c>
      <c r="B111" s="185"/>
      <c r="C111" s="184" t="s">
        <v>318</v>
      </c>
      <c r="D111" s="184" t="s">
        <v>140</v>
      </c>
      <c r="E111" s="188">
        <v>1713.29</v>
      </c>
      <c r="F111" s="187"/>
      <c r="G111" s="187">
        <f t="shared" si="4"/>
        <v>0</v>
      </c>
    </row>
    <row r="112" spans="1:7" ht="12.75" customHeight="1">
      <c r="A112" s="213" t="s">
        <v>225</v>
      </c>
      <c r="B112" s="185"/>
      <c r="C112" s="184" t="s">
        <v>319</v>
      </c>
      <c r="D112" s="184" t="s">
        <v>140</v>
      </c>
      <c r="E112" s="188">
        <v>1713.29</v>
      </c>
      <c r="F112" s="187"/>
      <c r="G112" s="187">
        <f t="shared" si="4"/>
        <v>0</v>
      </c>
    </row>
    <row r="113" spans="1:7" ht="12.75" customHeight="1">
      <c r="A113" s="213" t="s">
        <v>226</v>
      </c>
      <c r="B113" s="185"/>
      <c r="C113" s="184" t="s">
        <v>320</v>
      </c>
      <c r="D113" s="184" t="s">
        <v>140</v>
      </c>
      <c r="E113" s="188">
        <v>385</v>
      </c>
      <c r="F113" s="187"/>
      <c r="G113" s="187">
        <f t="shared" si="4"/>
        <v>0</v>
      </c>
    </row>
    <row r="114" spans="1:7" ht="12.75" customHeight="1">
      <c r="A114" s="213" t="s">
        <v>227</v>
      </c>
      <c r="B114" s="185"/>
      <c r="C114" s="184" t="s">
        <v>321</v>
      </c>
      <c r="D114" s="184" t="s">
        <v>140</v>
      </c>
      <c r="E114" s="188">
        <v>385</v>
      </c>
      <c r="F114" s="187"/>
      <c r="G114" s="187">
        <f t="shared" si="4"/>
        <v>0</v>
      </c>
    </row>
    <row r="115" spans="1:7" ht="12.75" customHeight="1">
      <c r="A115" s="213" t="s">
        <v>228</v>
      </c>
      <c r="B115" s="185"/>
      <c r="C115" s="184" t="s">
        <v>322</v>
      </c>
      <c r="D115" s="184" t="s">
        <v>140</v>
      </c>
      <c r="E115" s="188">
        <v>285</v>
      </c>
      <c r="F115" s="187"/>
      <c r="G115" s="187">
        <f t="shared" si="4"/>
        <v>0</v>
      </c>
    </row>
    <row r="116" spans="1:7" ht="12.75" customHeight="1">
      <c r="A116" s="213" t="s">
        <v>229</v>
      </c>
      <c r="B116" s="185"/>
      <c r="C116" s="184" t="s">
        <v>323</v>
      </c>
      <c r="D116" s="184" t="s">
        <v>140</v>
      </c>
      <c r="E116" s="188">
        <v>285</v>
      </c>
      <c r="F116" s="187"/>
      <c r="G116" s="187">
        <f t="shared" si="4"/>
        <v>0</v>
      </c>
    </row>
    <row r="117" spans="1:7" ht="12.75" customHeight="1">
      <c r="A117" s="213" t="s">
        <v>230</v>
      </c>
      <c r="B117" s="185"/>
      <c r="C117" s="184" t="s">
        <v>325</v>
      </c>
      <c r="D117" s="184" t="s">
        <v>140</v>
      </c>
      <c r="E117" s="188">
        <v>1262</v>
      </c>
      <c r="F117" s="187"/>
      <c r="G117" s="187">
        <f t="shared" si="4"/>
        <v>0</v>
      </c>
    </row>
    <row r="118" spans="1:7" ht="12.75" customHeight="1">
      <c r="A118" s="213" t="s">
        <v>231</v>
      </c>
      <c r="B118" s="185"/>
      <c r="C118" s="184" t="s">
        <v>324</v>
      </c>
      <c r="D118" s="184" t="s">
        <v>140</v>
      </c>
      <c r="E118" s="188">
        <v>1262</v>
      </c>
      <c r="F118" s="187"/>
      <c r="G118" s="187">
        <f t="shared" si="4"/>
        <v>0</v>
      </c>
    </row>
    <row r="119" spans="1:7" ht="12.75" customHeight="1">
      <c r="A119" s="213" t="s">
        <v>232</v>
      </c>
      <c r="B119" s="190"/>
      <c r="C119" s="184" t="s">
        <v>106</v>
      </c>
      <c r="D119" s="184" t="s">
        <v>141</v>
      </c>
      <c r="E119" s="197">
        <v>5</v>
      </c>
      <c r="F119" s="187"/>
      <c r="G119" s="187">
        <f t="shared" si="4"/>
        <v>0</v>
      </c>
    </row>
    <row r="120" spans="1:7" ht="12.75" customHeight="1">
      <c r="A120" s="213" t="s">
        <v>233</v>
      </c>
      <c r="B120" s="185"/>
      <c r="C120" s="184" t="s">
        <v>107</v>
      </c>
      <c r="D120" s="183" t="s">
        <v>140</v>
      </c>
      <c r="E120" s="197">
        <v>7.08</v>
      </c>
      <c r="F120" s="187"/>
      <c r="G120" s="187">
        <f t="shared" si="4"/>
        <v>0</v>
      </c>
    </row>
    <row r="121" spans="1:7" ht="12.75" customHeight="1">
      <c r="A121" s="213" t="s">
        <v>234</v>
      </c>
      <c r="B121" s="185"/>
      <c r="C121" s="184" t="s">
        <v>108</v>
      </c>
      <c r="D121" s="183" t="s">
        <v>141</v>
      </c>
      <c r="E121" s="197">
        <v>11</v>
      </c>
      <c r="F121" s="187"/>
      <c r="G121" s="187">
        <f t="shared" si="4"/>
        <v>0</v>
      </c>
    </row>
    <row r="122" spans="1:7" ht="12.75" customHeight="1">
      <c r="A122" s="213" t="s">
        <v>235</v>
      </c>
      <c r="B122" s="185"/>
      <c r="C122" s="184" t="s">
        <v>109</v>
      </c>
      <c r="D122" s="183" t="s">
        <v>140</v>
      </c>
      <c r="E122" s="197">
        <v>22.33</v>
      </c>
      <c r="F122" s="187"/>
      <c r="G122" s="187">
        <f t="shared" si="4"/>
        <v>0</v>
      </c>
    </row>
    <row r="123" spans="1:7" ht="12.75" customHeight="1">
      <c r="A123" s="213" t="s">
        <v>236</v>
      </c>
      <c r="B123" s="185"/>
      <c r="C123" s="184" t="s">
        <v>110</v>
      </c>
      <c r="D123" s="183" t="s">
        <v>141</v>
      </c>
      <c r="E123" s="197">
        <v>22</v>
      </c>
      <c r="F123" s="187"/>
      <c r="G123" s="187">
        <f t="shared" si="4"/>
        <v>0</v>
      </c>
    </row>
    <row r="124" spans="1:7" ht="12.75" customHeight="1">
      <c r="A124" s="213" t="s">
        <v>237</v>
      </c>
      <c r="B124" s="185"/>
      <c r="C124" s="184" t="s">
        <v>111</v>
      </c>
      <c r="D124" s="183" t="s">
        <v>140</v>
      </c>
      <c r="E124" s="197">
        <v>37.64</v>
      </c>
      <c r="F124" s="187"/>
      <c r="G124" s="187">
        <f t="shared" si="4"/>
        <v>0</v>
      </c>
    </row>
    <row r="125" spans="1:7" ht="12.75" customHeight="1">
      <c r="A125" s="213" t="s">
        <v>238</v>
      </c>
      <c r="B125" s="185"/>
      <c r="C125" s="184" t="s">
        <v>112</v>
      </c>
      <c r="D125" s="183" t="s">
        <v>140</v>
      </c>
      <c r="E125" s="197">
        <v>41</v>
      </c>
      <c r="F125" s="187"/>
      <c r="G125" s="187">
        <f t="shared" si="4"/>
        <v>0</v>
      </c>
    </row>
    <row r="126" spans="1:7" ht="12.75" customHeight="1">
      <c r="A126" s="213" t="s">
        <v>239</v>
      </c>
      <c r="B126" s="185"/>
      <c r="C126" s="249" t="s">
        <v>369</v>
      </c>
      <c r="D126" s="183" t="s">
        <v>141</v>
      </c>
      <c r="E126" s="197">
        <v>101</v>
      </c>
      <c r="F126" s="187"/>
      <c r="G126" s="187">
        <f t="shared" si="4"/>
        <v>0</v>
      </c>
    </row>
    <row r="127" spans="1:7" ht="12.75" customHeight="1">
      <c r="A127" s="213" t="s">
        <v>240</v>
      </c>
      <c r="B127" s="185"/>
      <c r="C127" s="184" t="s">
        <v>331</v>
      </c>
      <c r="D127" s="183" t="s">
        <v>139</v>
      </c>
      <c r="E127" s="197">
        <v>193.23</v>
      </c>
      <c r="F127" s="187"/>
      <c r="G127" s="187">
        <f t="shared" si="4"/>
        <v>0</v>
      </c>
    </row>
    <row r="128" spans="1:7" ht="12.75" customHeight="1">
      <c r="A128" s="213" t="s">
        <v>241</v>
      </c>
      <c r="B128" s="185"/>
      <c r="C128" s="184" t="s">
        <v>335</v>
      </c>
      <c r="D128" s="183" t="s">
        <v>140</v>
      </c>
      <c r="E128" s="197">
        <v>237.86</v>
      </c>
      <c r="F128" s="187"/>
      <c r="G128" s="187">
        <f t="shared" si="4"/>
        <v>0</v>
      </c>
    </row>
    <row r="129" spans="1:7" ht="12.75" customHeight="1">
      <c r="A129" s="213" t="s">
        <v>242</v>
      </c>
      <c r="B129" s="185"/>
      <c r="C129" s="184" t="s">
        <v>866</v>
      </c>
      <c r="D129" s="183" t="s">
        <v>145</v>
      </c>
      <c r="E129" s="197">
        <v>60.4</v>
      </c>
      <c r="F129" s="187"/>
      <c r="G129" s="187">
        <f t="shared" si="4"/>
        <v>0</v>
      </c>
    </row>
    <row r="130" spans="1:7" ht="12.75" customHeight="1">
      <c r="A130" s="213" t="s">
        <v>243</v>
      </c>
      <c r="B130" s="185"/>
      <c r="C130" s="184" t="s">
        <v>113</v>
      </c>
      <c r="D130" s="183" t="s">
        <v>139</v>
      </c>
      <c r="E130" s="197">
        <v>149.4</v>
      </c>
      <c r="F130" s="187"/>
      <c r="G130" s="187">
        <f t="shared" si="4"/>
        <v>0</v>
      </c>
    </row>
    <row r="131" spans="1:7" ht="12.75" customHeight="1">
      <c r="A131" s="213" t="s">
        <v>244</v>
      </c>
      <c r="B131" s="185"/>
      <c r="C131" s="184" t="s">
        <v>332</v>
      </c>
      <c r="D131" s="183" t="s">
        <v>139</v>
      </c>
      <c r="E131" s="197">
        <v>331.39</v>
      </c>
      <c r="F131" s="187"/>
      <c r="G131" s="187">
        <f t="shared" si="4"/>
        <v>0</v>
      </c>
    </row>
    <row r="132" spans="1:7" ht="12.75" customHeight="1">
      <c r="A132" s="213" t="s">
        <v>245</v>
      </c>
      <c r="B132" s="185"/>
      <c r="C132" s="193" t="s">
        <v>871</v>
      </c>
      <c r="D132" s="183" t="s">
        <v>144</v>
      </c>
      <c r="E132" s="197">
        <v>10565.22</v>
      </c>
      <c r="F132" s="187"/>
      <c r="G132" s="187">
        <f t="shared" si="4"/>
        <v>0</v>
      </c>
    </row>
    <row r="133" spans="1:7" ht="12.75" customHeight="1">
      <c r="A133" s="213" t="s">
        <v>326</v>
      </c>
      <c r="B133" s="185"/>
      <c r="C133" s="184" t="s">
        <v>333</v>
      </c>
      <c r="D133" s="183" t="s">
        <v>137</v>
      </c>
      <c r="E133" s="197">
        <v>7932.3</v>
      </c>
      <c r="F133" s="187"/>
      <c r="G133" s="187">
        <f t="shared" si="4"/>
        <v>0</v>
      </c>
    </row>
    <row r="134" spans="1:7" ht="12.75" customHeight="1">
      <c r="A134" s="213" t="s">
        <v>327</v>
      </c>
      <c r="B134" s="185"/>
      <c r="C134" s="199" t="s">
        <v>334</v>
      </c>
      <c r="D134" s="183" t="s">
        <v>145</v>
      </c>
      <c r="E134" s="197">
        <v>528.26</v>
      </c>
      <c r="F134" s="187"/>
      <c r="G134" s="187">
        <f t="shared" si="4"/>
        <v>0</v>
      </c>
    </row>
    <row r="135" spans="1:7" ht="12.75" customHeight="1">
      <c r="A135" s="213" t="s">
        <v>328</v>
      </c>
      <c r="B135" s="185"/>
      <c r="C135" s="199" t="s">
        <v>831</v>
      </c>
      <c r="D135" s="198" t="s">
        <v>143</v>
      </c>
      <c r="E135" s="197">
        <f>E134*12.8</f>
        <v>6761.728</v>
      </c>
      <c r="F135" s="187"/>
      <c r="G135" s="187">
        <f t="shared" si="4"/>
        <v>0</v>
      </c>
    </row>
    <row r="136" spans="1:7" ht="12.75" customHeight="1">
      <c r="A136" s="213" t="s">
        <v>329</v>
      </c>
      <c r="B136" s="185"/>
      <c r="C136" s="199" t="s">
        <v>865</v>
      </c>
      <c r="D136" s="183" t="s">
        <v>140</v>
      </c>
      <c r="E136" s="197">
        <v>3964.29</v>
      </c>
      <c r="F136" s="187"/>
      <c r="G136" s="187">
        <f t="shared" si="4"/>
        <v>0</v>
      </c>
    </row>
    <row r="137" spans="1:7" ht="12.75" customHeight="1">
      <c r="A137" s="213" t="s">
        <v>330</v>
      </c>
      <c r="B137" s="185"/>
      <c r="C137" s="199" t="s">
        <v>388</v>
      </c>
      <c r="D137" s="183" t="s">
        <v>145</v>
      </c>
      <c r="E137" s="197">
        <v>3697.84</v>
      </c>
      <c r="F137" s="187"/>
      <c r="G137" s="187">
        <f t="shared" si="4"/>
        <v>0</v>
      </c>
    </row>
    <row r="138" spans="1:7" ht="12.75" customHeight="1">
      <c r="A138" s="213" t="s">
        <v>352</v>
      </c>
      <c r="B138" s="185"/>
      <c r="C138" s="199" t="s">
        <v>353</v>
      </c>
      <c r="D138" s="183" t="s">
        <v>145</v>
      </c>
      <c r="E138" s="197">
        <v>9351.2</v>
      </c>
      <c r="F138" s="187"/>
      <c r="G138" s="187">
        <f t="shared" si="4"/>
        <v>0</v>
      </c>
    </row>
    <row r="139" spans="1:7" ht="12.75" customHeight="1">
      <c r="A139" s="213" t="s">
        <v>354</v>
      </c>
      <c r="B139" s="185"/>
      <c r="C139" s="199" t="s">
        <v>832</v>
      </c>
      <c r="D139" s="183" t="s">
        <v>145</v>
      </c>
      <c r="E139" s="197">
        <f>E138*12.8</f>
        <v>119695.36000000002</v>
      </c>
      <c r="F139" s="187"/>
      <c r="G139" s="187">
        <f t="shared" si="4"/>
        <v>0</v>
      </c>
    </row>
    <row r="140" spans="1:7" ht="12.75" customHeight="1">
      <c r="A140" s="213" t="s">
        <v>355</v>
      </c>
      <c r="B140" s="185"/>
      <c r="C140" s="199" t="s">
        <v>356</v>
      </c>
      <c r="D140" s="183" t="s">
        <v>145</v>
      </c>
      <c r="E140" s="197">
        <v>9351.2</v>
      </c>
      <c r="F140" s="187"/>
      <c r="G140" s="187">
        <f t="shared" si="4"/>
        <v>0</v>
      </c>
    </row>
    <row r="141" spans="1:7" ht="12.75" customHeight="1">
      <c r="A141" s="213" t="s">
        <v>357</v>
      </c>
      <c r="B141" s="185"/>
      <c r="C141" s="199" t="s">
        <v>358</v>
      </c>
      <c r="D141" s="183" t="s">
        <v>140</v>
      </c>
      <c r="E141" s="197">
        <v>38</v>
      </c>
      <c r="F141" s="187"/>
      <c r="G141" s="187">
        <f t="shared" si="4"/>
        <v>0</v>
      </c>
    </row>
    <row r="142" spans="1:7" ht="12.75" customHeight="1">
      <c r="A142" s="213" t="s">
        <v>359</v>
      </c>
      <c r="B142" s="185"/>
      <c r="C142" s="199" t="s">
        <v>360</v>
      </c>
      <c r="D142" s="183" t="s">
        <v>140</v>
      </c>
      <c r="E142" s="197">
        <v>38</v>
      </c>
      <c r="F142" s="187"/>
      <c r="G142" s="187">
        <f t="shared" si="4"/>
        <v>0</v>
      </c>
    </row>
    <row r="143" spans="1:7" ht="12.75" customHeight="1">
      <c r="A143" s="213" t="s">
        <v>361</v>
      </c>
      <c r="B143" s="185"/>
      <c r="C143" s="199" t="s">
        <v>362</v>
      </c>
      <c r="D143" s="183" t="s">
        <v>140</v>
      </c>
      <c r="E143" s="197">
        <v>281</v>
      </c>
      <c r="F143" s="187"/>
      <c r="G143" s="187">
        <f t="shared" si="4"/>
        <v>0</v>
      </c>
    </row>
    <row r="144" spans="1:7" ht="12.75" customHeight="1">
      <c r="A144" s="213" t="s">
        <v>363</v>
      </c>
      <c r="B144" s="185"/>
      <c r="C144" s="199" t="s">
        <v>364</v>
      </c>
      <c r="D144" s="183" t="s">
        <v>140</v>
      </c>
      <c r="E144" s="197">
        <v>281</v>
      </c>
      <c r="F144" s="187"/>
      <c r="G144" s="187">
        <f t="shared" si="4"/>
        <v>0</v>
      </c>
    </row>
    <row r="145" spans="1:7" ht="12.75" customHeight="1">
      <c r="A145" s="213" t="s">
        <v>365</v>
      </c>
      <c r="B145" s="185"/>
      <c r="C145" s="199" t="s">
        <v>370</v>
      </c>
      <c r="D145" s="183" t="s">
        <v>141</v>
      </c>
      <c r="E145" s="197">
        <v>105</v>
      </c>
      <c r="F145" s="187"/>
      <c r="G145" s="187">
        <f t="shared" si="4"/>
        <v>0</v>
      </c>
    </row>
    <row r="146" spans="1:7" ht="12.75" customHeight="1">
      <c r="A146" s="213" t="s">
        <v>366</v>
      </c>
      <c r="B146" s="185"/>
      <c r="C146" s="199" t="s">
        <v>371</v>
      </c>
      <c r="D146" s="183" t="s">
        <v>141</v>
      </c>
      <c r="E146" s="197">
        <v>35</v>
      </c>
      <c r="F146" s="187"/>
      <c r="G146" s="187">
        <f t="shared" si="4"/>
        <v>0</v>
      </c>
    </row>
    <row r="147" spans="1:7" ht="12.75" customHeight="1">
      <c r="A147" s="213" t="s">
        <v>367</v>
      </c>
      <c r="B147" s="185"/>
      <c r="C147" s="184" t="s">
        <v>376</v>
      </c>
      <c r="D147" s="183" t="s">
        <v>145</v>
      </c>
      <c r="E147" s="197">
        <v>338.87</v>
      </c>
      <c r="F147" s="187"/>
      <c r="G147" s="187">
        <f t="shared" si="4"/>
        <v>0</v>
      </c>
    </row>
    <row r="148" spans="1:7" ht="12.75" customHeight="1">
      <c r="A148" s="213" t="s">
        <v>368</v>
      </c>
      <c r="B148" s="183"/>
      <c r="C148" s="183" t="s">
        <v>310</v>
      </c>
      <c r="D148" s="183" t="s">
        <v>145</v>
      </c>
      <c r="E148" s="189">
        <v>13.35</v>
      </c>
      <c r="F148" s="186"/>
      <c r="G148" s="187">
        <f t="shared" si="4"/>
        <v>0</v>
      </c>
    </row>
    <row r="149" spans="1:7" ht="12.75" customHeight="1">
      <c r="A149" s="213" t="s">
        <v>372</v>
      </c>
      <c r="B149" s="185"/>
      <c r="C149" s="184" t="s">
        <v>374</v>
      </c>
      <c r="D149" s="183" t="s">
        <v>141</v>
      </c>
      <c r="E149" s="197">
        <v>3</v>
      </c>
      <c r="F149" s="187"/>
      <c r="G149" s="187">
        <f>F149*E149</f>
        <v>0</v>
      </c>
    </row>
    <row r="150" spans="1:7" ht="12.75" customHeight="1">
      <c r="A150" s="213" t="s">
        <v>373</v>
      </c>
      <c r="B150" s="185"/>
      <c r="C150" s="184" t="s">
        <v>375</v>
      </c>
      <c r="D150" s="183" t="s">
        <v>140</v>
      </c>
      <c r="E150" s="197">
        <v>5.55</v>
      </c>
      <c r="F150" s="187"/>
      <c r="G150" s="187">
        <f t="shared" si="4"/>
        <v>0</v>
      </c>
    </row>
    <row r="151" spans="1:7" ht="12.75" customHeight="1">
      <c r="A151" s="215"/>
      <c r="B151" s="185"/>
      <c r="C151" s="241" t="s">
        <v>159</v>
      </c>
      <c r="D151" s="194"/>
      <c r="E151" s="242"/>
      <c r="F151" s="243"/>
      <c r="G151" s="238">
        <f>SUM(G102:G150)</f>
        <v>0</v>
      </c>
    </row>
    <row r="152" spans="1:7" ht="12.75" customHeight="1">
      <c r="A152" s="213">
        <v>5</v>
      </c>
      <c r="B152" s="185"/>
      <c r="C152" s="305" t="s">
        <v>114</v>
      </c>
      <c r="D152" s="306"/>
      <c r="E152" s="306"/>
      <c r="F152" s="307"/>
      <c r="G152" s="276"/>
    </row>
    <row r="153" spans="1:7" ht="12.75" customHeight="1">
      <c r="A153" s="216" t="s">
        <v>246</v>
      </c>
      <c r="B153" s="185"/>
      <c r="C153" s="184" t="s">
        <v>115</v>
      </c>
      <c r="D153" s="183" t="s">
        <v>141</v>
      </c>
      <c r="E153" s="197">
        <v>171</v>
      </c>
      <c r="F153" s="186"/>
      <c r="G153" s="186">
        <f aca="true" t="shared" si="5" ref="G153:G192">E153*F153</f>
        <v>0</v>
      </c>
    </row>
    <row r="154" spans="1:7" ht="26.25" customHeight="1">
      <c r="A154" s="216" t="s">
        <v>247</v>
      </c>
      <c r="B154" s="185"/>
      <c r="C154" s="184" t="s">
        <v>116</v>
      </c>
      <c r="D154" s="183" t="s">
        <v>140</v>
      </c>
      <c r="E154" s="197">
        <v>1450</v>
      </c>
      <c r="F154" s="186"/>
      <c r="G154" s="186">
        <f t="shared" si="5"/>
        <v>0</v>
      </c>
    </row>
    <row r="155" spans="1:7" ht="26.25" customHeight="1">
      <c r="A155" s="216" t="s">
        <v>248</v>
      </c>
      <c r="B155" s="185"/>
      <c r="C155" s="184" t="s">
        <v>117</v>
      </c>
      <c r="D155" s="183" t="s">
        <v>140</v>
      </c>
      <c r="E155" s="197">
        <v>1450</v>
      </c>
      <c r="F155" s="186"/>
      <c r="G155" s="186">
        <f t="shared" si="5"/>
        <v>0</v>
      </c>
    </row>
    <row r="156" spans="1:9" ht="26.25" customHeight="1">
      <c r="A156" s="216" t="s">
        <v>249</v>
      </c>
      <c r="B156" s="185"/>
      <c r="C156" s="184" t="s">
        <v>118</v>
      </c>
      <c r="D156" s="183" t="s">
        <v>140</v>
      </c>
      <c r="E156" s="197">
        <v>7700</v>
      </c>
      <c r="F156" s="186"/>
      <c r="G156" s="186">
        <f t="shared" si="5"/>
        <v>0</v>
      </c>
      <c r="I156" s="6">
        <v>0.4</v>
      </c>
    </row>
    <row r="157" spans="1:7" ht="26.25" customHeight="1">
      <c r="A157" s="216" t="s">
        <v>250</v>
      </c>
      <c r="B157" s="185"/>
      <c r="C157" s="184" t="s">
        <v>119</v>
      </c>
      <c r="D157" s="183" t="s">
        <v>140</v>
      </c>
      <c r="E157" s="197">
        <v>3800</v>
      </c>
      <c r="F157" s="186"/>
      <c r="G157" s="186">
        <f t="shared" si="5"/>
        <v>0</v>
      </c>
    </row>
    <row r="158" spans="1:7" ht="26.25" customHeight="1">
      <c r="A158" s="216" t="s">
        <v>251</v>
      </c>
      <c r="B158" s="185"/>
      <c r="C158" s="184" t="s">
        <v>120</v>
      </c>
      <c r="D158" s="183" t="s">
        <v>140</v>
      </c>
      <c r="E158" s="197">
        <v>850</v>
      </c>
      <c r="F158" s="186"/>
      <c r="G158" s="186">
        <f t="shared" si="5"/>
        <v>0</v>
      </c>
    </row>
    <row r="159" spans="1:7" ht="26.25" customHeight="1">
      <c r="A159" s="216" t="s">
        <v>252</v>
      </c>
      <c r="B159" s="248"/>
      <c r="C159" s="249" t="s">
        <v>121</v>
      </c>
      <c r="D159" s="247" t="s">
        <v>140</v>
      </c>
      <c r="E159" s="250">
        <v>425</v>
      </c>
      <c r="F159" s="251"/>
      <c r="G159" s="251">
        <f t="shared" si="5"/>
        <v>0</v>
      </c>
    </row>
    <row r="160" spans="1:7" ht="47.25" customHeight="1">
      <c r="A160" s="216" t="s">
        <v>253</v>
      </c>
      <c r="B160" s="185"/>
      <c r="C160" s="184" t="s">
        <v>336</v>
      </c>
      <c r="D160" s="183" t="s">
        <v>140</v>
      </c>
      <c r="E160" s="197">
        <v>84</v>
      </c>
      <c r="F160" s="186"/>
      <c r="G160" s="186">
        <f t="shared" si="5"/>
        <v>0</v>
      </c>
    </row>
    <row r="161" spans="1:7" ht="76.5" customHeight="1">
      <c r="A161" s="216" t="s">
        <v>254</v>
      </c>
      <c r="B161" s="185"/>
      <c r="C161" s="184" t="s">
        <v>337</v>
      </c>
      <c r="D161" s="183" t="s">
        <v>141</v>
      </c>
      <c r="E161" s="197">
        <v>12</v>
      </c>
      <c r="F161" s="186"/>
      <c r="G161" s="186">
        <f t="shared" si="5"/>
        <v>0</v>
      </c>
    </row>
    <row r="162" spans="1:7" ht="25.5" customHeight="1">
      <c r="A162" s="216" t="s">
        <v>255</v>
      </c>
      <c r="B162" s="185"/>
      <c r="C162" s="184" t="s">
        <v>122</v>
      </c>
      <c r="D162" s="183" t="s">
        <v>141</v>
      </c>
      <c r="E162" s="197">
        <v>12</v>
      </c>
      <c r="F162" s="186"/>
      <c r="G162" s="186">
        <f t="shared" si="5"/>
        <v>0</v>
      </c>
    </row>
    <row r="163" spans="1:7" ht="25.5" customHeight="1">
      <c r="A163" s="216" t="s">
        <v>256</v>
      </c>
      <c r="B163" s="185"/>
      <c r="C163" s="184" t="s">
        <v>123</v>
      </c>
      <c r="D163" s="183" t="s">
        <v>141</v>
      </c>
      <c r="E163" s="197">
        <v>52</v>
      </c>
      <c r="F163" s="186"/>
      <c r="G163" s="186">
        <f t="shared" si="5"/>
        <v>0</v>
      </c>
    </row>
    <row r="164" spans="1:7" ht="25.5" customHeight="1">
      <c r="A164" s="216" t="s">
        <v>257</v>
      </c>
      <c r="B164" s="185"/>
      <c r="C164" s="184" t="s">
        <v>124</v>
      </c>
      <c r="D164" s="183" t="s">
        <v>141</v>
      </c>
      <c r="E164" s="197">
        <v>411</v>
      </c>
      <c r="F164" s="186"/>
      <c r="G164" s="186">
        <f t="shared" si="5"/>
        <v>0</v>
      </c>
    </row>
    <row r="165" spans="1:7" ht="25.5" customHeight="1">
      <c r="A165" s="216" t="s">
        <v>258</v>
      </c>
      <c r="B165" s="185"/>
      <c r="C165" s="184" t="s">
        <v>125</v>
      </c>
      <c r="D165" s="183" t="s">
        <v>141</v>
      </c>
      <c r="E165" s="197">
        <v>42</v>
      </c>
      <c r="F165" s="186"/>
      <c r="G165" s="186">
        <f t="shared" si="5"/>
        <v>0</v>
      </c>
    </row>
    <row r="166" spans="1:7" ht="25.5" customHeight="1">
      <c r="A166" s="216" t="s">
        <v>259</v>
      </c>
      <c r="B166" s="185"/>
      <c r="C166" s="184" t="s">
        <v>126</v>
      </c>
      <c r="D166" s="183" t="s">
        <v>140</v>
      </c>
      <c r="E166" s="197">
        <v>38</v>
      </c>
      <c r="F166" s="186"/>
      <c r="G166" s="186">
        <f t="shared" si="5"/>
        <v>0</v>
      </c>
    </row>
    <row r="167" spans="1:7" ht="25.5" customHeight="1">
      <c r="A167" s="216" t="s">
        <v>260</v>
      </c>
      <c r="B167" s="185"/>
      <c r="C167" s="184" t="s">
        <v>819</v>
      </c>
      <c r="D167" s="183" t="s">
        <v>141</v>
      </c>
      <c r="E167" s="197">
        <v>42</v>
      </c>
      <c r="F167" s="186"/>
      <c r="G167" s="186">
        <f t="shared" si="5"/>
        <v>0</v>
      </c>
    </row>
    <row r="168" spans="1:7" ht="38.25" customHeight="1">
      <c r="A168" s="216" t="s">
        <v>261</v>
      </c>
      <c r="B168" s="185"/>
      <c r="C168" s="184" t="s">
        <v>127</v>
      </c>
      <c r="D168" s="183" t="s">
        <v>140</v>
      </c>
      <c r="E168" s="197">
        <v>6100</v>
      </c>
      <c r="F168" s="186"/>
      <c r="G168" s="186">
        <f t="shared" si="5"/>
        <v>0</v>
      </c>
    </row>
    <row r="169" spans="1:12" ht="12.75" customHeight="1">
      <c r="A169" s="216" t="s">
        <v>262</v>
      </c>
      <c r="B169" s="185"/>
      <c r="C169" s="184" t="s">
        <v>128</v>
      </c>
      <c r="D169" s="183" t="s">
        <v>141</v>
      </c>
      <c r="E169" s="197">
        <v>159</v>
      </c>
      <c r="F169" s="186"/>
      <c r="G169" s="186">
        <f t="shared" si="5"/>
        <v>0</v>
      </c>
      <c r="H169" s="165"/>
      <c r="I169" s="166"/>
      <c r="J169" s="166"/>
      <c r="K169" s="167"/>
      <c r="L169" s="168"/>
    </row>
    <row r="170" spans="1:7" ht="89.25">
      <c r="A170" s="216" t="s">
        <v>263</v>
      </c>
      <c r="B170" s="185"/>
      <c r="C170" s="184" t="s">
        <v>129</v>
      </c>
      <c r="D170" s="183" t="s">
        <v>141</v>
      </c>
      <c r="E170" s="197">
        <v>40</v>
      </c>
      <c r="F170" s="186"/>
      <c r="G170" s="186">
        <f t="shared" si="5"/>
        <v>0</v>
      </c>
    </row>
    <row r="171" spans="1:7" ht="144.75" customHeight="1">
      <c r="A171" s="216" t="s">
        <v>264</v>
      </c>
      <c r="B171" s="185"/>
      <c r="C171" s="184" t="s">
        <v>286</v>
      </c>
      <c r="D171" s="183" t="s">
        <v>141</v>
      </c>
      <c r="E171" s="197">
        <v>14</v>
      </c>
      <c r="F171" s="186"/>
      <c r="G171" s="186">
        <f t="shared" si="5"/>
        <v>0</v>
      </c>
    </row>
    <row r="172" spans="1:7" ht="182.25" customHeight="1">
      <c r="A172" s="216" t="s">
        <v>265</v>
      </c>
      <c r="B172" s="185"/>
      <c r="C172" s="184" t="s">
        <v>130</v>
      </c>
      <c r="D172" s="183" t="s">
        <v>141</v>
      </c>
      <c r="E172" s="197">
        <v>26</v>
      </c>
      <c r="F172" s="186"/>
      <c r="G172" s="186">
        <f t="shared" si="5"/>
        <v>0</v>
      </c>
    </row>
    <row r="173" spans="1:7" ht="182.25" customHeight="1">
      <c r="A173" s="216" t="s">
        <v>266</v>
      </c>
      <c r="B173" s="185"/>
      <c r="C173" s="184" t="s">
        <v>149</v>
      </c>
      <c r="D173" s="183" t="s">
        <v>141</v>
      </c>
      <c r="E173" s="197">
        <v>8</v>
      </c>
      <c r="F173" s="186"/>
      <c r="G173" s="186">
        <f t="shared" si="5"/>
        <v>0</v>
      </c>
    </row>
    <row r="174" spans="1:7" ht="182.25" customHeight="1">
      <c r="A174" s="216" t="s">
        <v>267</v>
      </c>
      <c r="B174" s="185"/>
      <c r="C174" s="184" t="s">
        <v>148</v>
      </c>
      <c r="D174" s="183" t="s">
        <v>141</v>
      </c>
      <c r="E174" s="197">
        <v>296</v>
      </c>
      <c r="F174" s="186"/>
      <c r="G174" s="186">
        <f t="shared" si="5"/>
        <v>0</v>
      </c>
    </row>
    <row r="175" spans="1:7" ht="182.25" customHeight="1">
      <c r="A175" s="216" t="s">
        <v>268</v>
      </c>
      <c r="B175" s="185"/>
      <c r="C175" s="184" t="s">
        <v>131</v>
      </c>
      <c r="D175" s="183" t="s">
        <v>141</v>
      </c>
      <c r="E175" s="197">
        <v>296</v>
      </c>
      <c r="F175" s="186"/>
      <c r="G175" s="186">
        <f t="shared" si="5"/>
        <v>0</v>
      </c>
    </row>
    <row r="176" spans="1:7" ht="138.75" customHeight="1">
      <c r="A176" s="216" t="s">
        <v>269</v>
      </c>
      <c r="B176" s="185"/>
      <c r="C176" s="200" t="s">
        <v>147</v>
      </c>
      <c r="D176" s="183" t="s">
        <v>141</v>
      </c>
      <c r="E176" s="197">
        <v>12</v>
      </c>
      <c r="F176" s="186"/>
      <c r="G176" s="186">
        <f t="shared" si="5"/>
        <v>0</v>
      </c>
    </row>
    <row r="177" spans="1:7" ht="31.5" customHeight="1">
      <c r="A177" s="216" t="s">
        <v>270</v>
      </c>
      <c r="B177" s="185"/>
      <c r="C177" s="184" t="s">
        <v>150</v>
      </c>
      <c r="D177" s="183" t="s">
        <v>141</v>
      </c>
      <c r="E177" s="197">
        <v>10</v>
      </c>
      <c r="F177" s="186"/>
      <c r="G177" s="186">
        <f t="shared" si="5"/>
        <v>0</v>
      </c>
    </row>
    <row r="178" spans="1:7" ht="16.5" customHeight="1">
      <c r="A178" s="216" t="s">
        <v>271</v>
      </c>
      <c r="B178" s="285"/>
      <c r="C178" s="201" t="s">
        <v>151</v>
      </c>
      <c r="D178" s="284" t="s">
        <v>141</v>
      </c>
      <c r="E178" s="286">
        <v>6</v>
      </c>
      <c r="F178" s="287"/>
      <c r="G178" s="287">
        <f t="shared" si="5"/>
        <v>0</v>
      </c>
    </row>
    <row r="179" spans="1:7" ht="16.5" customHeight="1">
      <c r="A179" s="216" t="s">
        <v>272</v>
      </c>
      <c r="B179" s="185"/>
      <c r="C179" s="184" t="s">
        <v>152</v>
      </c>
      <c r="D179" s="183" t="s">
        <v>141</v>
      </c>
      <c r="E179" s="197">
        <v>4</v>
      </c>
      <c r="F179" s="186"/>
      <c r="G179" s="186">
        <f t="shared" si="5"/>
        <v>0</v>
      </c>
    </row>
    <row r="180" spans="1:7" ht="16.5" customHeight="1">
      <c r="A180" s="216" t="s">
        <v>273</v>
      </c>
      <c r="B180" s="185"/>
      <c r="C180" s="184" t="s">
        <v>153</v>
      </c>
      <c r="D180" s="183" t="s">
        <v>141</v>
      </c>
      <c r="E180" s="197">
        <v>8</v>
      </c>
      <c r="F180" s="186"/>
      <c r="G180" s="186">
        <f t="shared" si="5"/>
        <v>0</v>
      </c>
    </row>
    <row r="181" spans="1:7" ht="16.5" customHeight="1">
      <c r="A181" s="216" t="s">
        <v>274</v>
      </c>
      <c r="B181" s="185"/>
      <c r="C181" s="184" t="s">
        <v>154</v>
      </c>
      <c r="D181" s="183" t="s">
        <v>140</v>
      </c>
      <c r="E181" s="197">
        <v>30</v>
      </c>
      <c r="F181" s="186"/>
      <c r="G181" s="186">
        <f t="shared" si="5"/>
        <v>0</v>
      </c>
    </row>
    <row r="182" spans="1:7" ht="16.5" customHeight="1">
      <c r="A182" s="216" t="s">
        <v>275</v>
      </c>
      <c r="B182" s="185"/>
      <c r="C182" s="184" t="s">
        <v>155</v>
      </c>
      <c r="D182" s="183" t="s">
        <v>141</v>
      </c>
      <c r="E182" s="197">
        <v>29</v>
      </c>
      <c r="F182" s="186"/>
      <c r="G182" s="186">
        <f t="shared" si="5"/>
        <v>0</v>
      </c>
    </row>
    <row r="183" spans="1:7" ht="16.5" customHeight="1">
      <c r="A183" s="216" t="s">
        <v>276</v>
      </c>
      <c r="B183" s="185"/>
      <c r="C183" s="184" t="s">
        <v>156</v>
      </c>
      <c r="D183" s="183" t="s">
        <v>141</v>
      </c>
      <c r="E183" s="197">
        <v>4</v>
      </c>
      <c r="F183" s="186"/>
      <c r="G183" s="186">
        <f t="shared" si="5"/>
        <v>0</v>
      </c>
    </row>
    <row r="184" spans="1:7" ht="16.5" customHeight="1">
      <c r="A184" s="216" t="s">
        <v>277</v>
      </c>
      <c r="B184" s="185"/>
      <c r="C184" s="184" t="s">
        <v>157</v>
      </c>
      <c r="D184" s="183" t="s">
        <v>141</v>
      </c>
      <c r="E184" s="197">
        <v>4</v>
      </c>
      <c r="F184" s="186"/>
      <c r="G184" s="186">
        <f t="shared" si="5"/>
        <v>0</v>
      </c>
    </row>
    <row r="185" spans="1:7" ht="16.5" customHeight="1">
      <c r="A185" s="216" t="s">
        <v>278</v>
      </c>
      <c r="B185" s="185"/>
      <c r="C185" s="184" t="s">
        <v>378</v>
      </c>
      <c r="D185" s="183" t="s">
        <v>141</v>
      </c>
      <c r="E185" s="197">
        <v>8</v>
      </c>
      <c r="F185" s="186"/>
      <c r="G185" s="186">
        <f t="shared" si="5"/>
        <v>0</v>
      </c>
    </row>
    <row r="186" spans="1:7" ht="16.5" customHeight="1">
      <c r="A186" s="216" t="s">
        <v>279</v>
      </c>
      <c r="B186" s="185"/>
      <c r="C186" s="184" t="s">
        <v>158</v>
      </c>
      <c r="D186" s="183" t="s">
        <v>141</v>
      </c>
      <c r="E186" s="197">
        <v>2</v>
      </c>
      <c r="F186" s="186"/>
      <c r="G186" s="186">
        <f t="shared" si="5"/>
        <v>0</v>
      </c>
    </row>
    <row r="187" spans="1:12" ht="12.75" customHeight="1">
      <c r="A187" s="216" t="s">
        <v>280</v>
      </c>
      <c r="B187" s="185"/>
      <c r="C187" s="184" t="s">
        <v>132</v>
      </c>
      <c r="D187" s="183" t="s">
        <v>140</v>
      </c>
      <c r="E187" s="197">
        <v>35</v>
      </c>
      <c r="F187" s="186"/>
      <c r="G187" s="186">
        <f t="shared" si="5"/>
        <v>0</v>
      </c>
      <c r="H187" s="165"/>
      <c r="I187" s="166"/>
      <c r="J187" s="166"/>
      <c r="K187" s="167"/>
      <c r="L187" s="168"/>
    </row>
    <row r="188" spans="1:12" ht="24.75" customHeight="1">
      <c r="A188" s="216" t="s">
        <v>281</v>
      </c>
      <c r="B188" s="185"/>
      <c r="C188" s="184" t="s">
        <v>133</v>
      </c>
      <c r="D188" s="183" t="s">
        <v>141</v>
      </c>
      <c r="E188" s="197">
        <v>29</v>
      </c>
      <c r="F188" s="186"/>
      <c r="G188" s="186">
        <f t="shared" si="5"/>
        <v>0</v>
      </c>
      <c r="H188" s="165"/>
      <c r="I188" s="166"/>
      <c r="J188" s="166"/>
      <c r="K188" s="167"/>
      <c r="L188" s="168"/>
    </row>
    <row r="189" spans="1:12" ht="12.75" customHeight="1">
      <c r="A189" s="216" t="s">
        <v>282</v>
      </c>
      <c r="B189" s="185"/>
      <c r="C189" s="184" t="s">
        <v>134</v>
      </c>
      <c r="D189" s="183" t="s">
        <v>141</v>
      </c>
      <c r="E189" s="197">
        <v>200</v>
      </c>
      <c r="F189" s="186"/>
      <c r="G189" s="186">
        <f t="shared" si="5"/>
        <v>0</v>
      </c>
      <c r="H189" s="165"/>
      <c r="I189" s="166"/>
      <c r="J189" s="166"/>
      <c r="K189" s="167"/>
      <c r="L189" s="168"/>
    </row>
    <row r="190" spans="1:12" ht="12.75" customHeight="1">
      <c r="A190" s="216" t="s">
        <v>283</v>
      </c>
      <c r="B190" s="185"/>
      <c r="C190" s="184" t="s">
        <v>135</v>
      </c>
      <c r="D190" s="183" t="s">
        <v>141</v>
      </c>
      <c r="E190" s="197">
        <v>3</v>
      </c>
      <c r="F190" s="186"/>
      <c r="G190" s="186">
        <f t="shared" si="5"/>
        <v>0</v>
      </c>
      <c r="H190" s="165"/>
      <c r="I190" s="166"/>
      <c r="J190" s="166"/>
      <c r="K190" s="167"/>
      <c r="L190" s="168"/>
    </row>
    <row r="191" spans="1:12" ht="12.75" customHeight="1">
      <c r="A191" s="216" t="s">
        <v>284</v>
      </c>
      <c r="B191" s="185"/>
      <c r="C191" s="184" t="s">
        <v>377</v>
      </c>
      <c r="D191" s="183" t="s">
        <v>141</v>
      </c>
      <c r="E191" s="197">
        <v>203</v>
      </c>
      <c r="F191" s="186"/>
      <c r="G191" s="186">
        <f t="shared" si="5"/>
        <v>0</v>
      </c>
      <c r="H191" s="165"/>
      <c r="I191" s="166"/>
      <c r="J191" s="166"/>
      <c r="K191" s="167"/>
      <c r="L191" s="168"/>
    </row>
    <row r="192" spans="1:12" ht="12.75" customHeight="1">
      <c r="A192" s="216" t="s">
        <v>285</v>
      </c>
      <c r="B192" s="185"/>
      <c r="C192" s="184" t="s">
        <v>136</v>
      </c>
      <c r="D192" s="183" t="s">
        <v>141</v>
      </c>
      <c r="E192" s="197">
        <v>24</v>
      </c>
      <c r="F192" s="186"/>
      <c r="G192" s="186">
        <f t="shared" si="5"/>
        <v>0</v>
      </c>
      <c r="H192" s="165"/>
      <c r="I192" s="166"/>
      <c r="J192" s="166"/>
      <c r="K192" s="167"/>
      <c r="L192" s="168"/>
    </row>
    <row r="193" spans="1:12" ht="12.75" customHeight="1">
      <c r="A193" s="215"/>
      <c r="B193" s="185"/>
      <c r="C193" s="241" t="s">
        <v>159</v>
      </c>
      <c r="D193" s="194"/>
      <c r="E193" s="242"/>
      <c r="F193" s="243"/>
      <c r="G193" s="244">
        <f>SUM(G153:G192)</f>
        <v>0</v>
      </c>
      <c r="H193" s="165"/>
      <c r="I193" s="166"/>
      <c r="J193" s="166"/>
      <c r="K193" s="167"/>
      <c r="L193" s="168"/>
    </row>
    <row r="194" spans="1:12" ht="12.75" customHeight="1">
      <c r="A194" s="246">
        <v>6</v>
      </c>
      <c r="B194" s="185"/>
      <c r="C194" s="305" t="s">
        <v>379</v>
      </c>
      <c r="D194" s="306"/>
      <c r="E194" s="306"/>
      <c r="F194" s="306"/>
      <c r="G194" s="276">
        <f>G205+G213+G221</f>
        <v>0</v>
      </c>
      <c r="H194" s="165"/>
      <c r="I194" s="280"/>
      <c r="J194" s="166"/>
      <c r="K194" s="167"/>
      <c r="L194" s="168"/>
    </row>
    <row r="195" spans="1:12" ht="12.75" customHeight="1">
      <c r="A195" s="246" t="s">
        <v>380</v>
      </c>
      <c r="B195" s="185"/>
      <c r="C195" s="305" t="s">
        <v>381</v>
      </c>
      <c r="D195" s="306"/>
      <c r="E195" s="306"/>
      <c r="F195" s="307"/>
      <c r="G195" s="186"/>
      <c r="H195" s="165"/>
      <c r="I195" s="166"/>
      <c r="J195" s="166"/>
      <c r="K195" s="167"/>
      <c r="L195" s="168"/>
    </row>
    <row r="196" spans="1:12" ht="12.75" customHeight="1">
      <c r="A196" s="246" t="s">
        <v>382</v>
      </c>
      <c r="B196" s="185"/>
      <c r="C196" s="184" t="s">
        <v>864</v>
      </c>
      <c r="D196" s="183" t="s">
        <v>145</v>
      </c>
      <c r="E196" s="197">
        <v>23.76</v>
      </c>
      <c r="F196" s="186"/>
      <c r="G196" s="186">
        <f>E196*F196</f>
        <v>0</v>
      </c>
      <c r="H196" s="165"/>
      <c r="I196" s="166"/>
      <c r="J196" s="166"/>
      <c r="K196" s="167"/>
      <c r="L196" s="168"/>
    </row>
    <row r="197" spans="1:12" ht="12.75" customHeight="1">
      <c r="A197" s="246" t="s">
        <v>383</v>
      </c>
      <c r="B197" s="185"/>
      <c r="C197" s="184" t="s">
        <v>831</v>
      </c>
      <c r="D197" s="183" t="s">
        <v>308</v>
      </c>
      <c r="E197" s="197">
        <f>E196*12.8</f>
        <v>304.12800000000004</v>
      </c>
      <c r="F197" s="186"/>
      <c r="G197" s="186">
        <f aca="true" t="shared" si="6" ref="G197:G204">E197*F197</f>
        <v>0</v>
      </c>
      <c r="H197" s="165"/>
      <c r="I197" s="166"/>
      <c r="J197" s="166"/>
      <c r="K197" s="167"/>
      <c r="L197" s="168"/>
    </row>
    <row r="198" spans="1:12" ht="12.75" customHeight="1">
      <c r="A198" s="246" t="s">
        <v>384</v>
      </c>
      <c r="B198" s="185"/>
      <c r="C198" s="184" t="s">
        <v>309</v>
      </c>
      <c r="D198" s="183" t="s">
        <v>145</v>
      </c>
      <c r="E198" s="197">
        <v>712.8</v>
      </c>
      <c r="F198" s="186"/>
      <c r="G198" s="186">
        <f t="shared" si="6"/>
        <v>0</v>
      </c>
      <c r="H198" s="165"/>
      <c r="I198" s="166"/>
      <c r="J198" s="166"/>
      <c r="K198" s="167"/>
      <c r="L198" s="168"/>
    </row>
    <row r="199" spans="1:12" ht="12.75" customHeight="1">
      <c r="A199" s="246" t="s">
        <v>385</v>
      </c>
      <c r="B199" s="185"/>
      <c r="C199" s="184" t="s">
        <v>870</v>
      </c>
      <c r="D199" s="183" t="s">
        <v>145</v>
      </c>
      <c r="E199" s="197">
        <v>427.05</v>
      </c>
      <c r="F199" s="186"/>
      <c r="G199" s="186">
        <f t="shared" si="6"/>
        <v>0</v>
      </c>
      <c r="H199" s="165"/>
      <c r="I199" s="166"/>
      <c r="J199" s="166"/>
      <c r="K199" s="167"/>
      <c r="L199" s="168"/>
    </row>
    <row r="200" spans="1:12" ht="12.75" customHeight="1">
      <c r="A200" s="246" t="s">
        <v>386</v>
      </c>
      <c r="B200" s="185"/>
      <c r="C200" s="184" t="s">
        <v>832</v>
      </c>
      <c r="D200" s="183" t="s">
        <v>308</v>
      </c>
      <c r="E200" s="197">
        <f>(E198-E199)*12.8</f>
        <v>3657.5999999999995</v>
      </c>
      <c r="F200" s="186"/>
      <c r="G200" s="186">
        <f t="shared" si="6"/>
        <v>0</v>
      </c>
      <c r="H200" s="165"/>
      <c r="I200" s="166"/>
      <c r="J200" s="166"/>
      <c r="K200" s="167"/>
      <c r="L200" s="168"/>
    </row>
    <row r="201" spans="1:12" ht="12.75" customHeight="1">
      <c r="A201" s="246" t="s">
        <v>387</v>
      </c>
      <c r="B201" s="185"/>
      <c r="C201" s="184" t="s">
        <v>318</v>
      </c>
      <c r="D201" s="184" t="s">
        <v>140</v>
      </c>
      <c r="E201" s="188">
        <v>660</v>
      </c>
      <c r="F201" s="187"/>
      <c r="G201" s="186">
        <f t="shared" si="6"/>
        <v>0</v>
      </c>
      <c r="H201" s="165"/>
      <c r="I201" s="166"/>
      <c r="J201" s="166"/>
      <c r="K201" s="167"/>
      <c r="L201" s="168"/>
    </row>
    <row r="202" spans="1:12" ht="12.75" customHeight="1">
      <c r="A202" s="246" t="s">
        <v>389</v>
      </c>
      <c r="B202" s="185"/>
      <c r="C202" s="184" t="s">
        <v>319</v>
      </c>
      <c r="D202" s="184" t="s">
        <v>140</v>
      </c>
      <c r="E202" s="188">
        <v>660</v>
      </c>
      <c r="F202" s="187"/>
      <c r="G202" s="186">
        <f t="shared" si="6"/>
        <v>0</v>
      </c>
      <c r="H202" s="165"/>
      <c r="I202" s="166"/>
      <c r="J202" s="166"/>
      <c r="K202" s="167"/>
      <c r="L202" s="168"/>
    </row>
    <row r="203" spans="1:12" ht="12.75" customHeight="1">
      <c r="A203" s="246" t="s">
        <v>390</v>
      </c>
      <c r="B203" s="185"/>
      <c r="C203" s="184" t="s">
        <v>388</v>
      </c>
      <c r="D203" s="183" t="s">
        <v>145</v>
      </c>
      <c r="E203" s="197">
        <v>166.32</v>
      </c>
      <c r="F203" s="186"/>
      <c r="G203" s="186">
        <f t="shared" si="6"/>
        <v>0</v>
      </c>
      <c r="H203" s="165"/>
      <c r="I203" s="166"/>
      <c r="J203" s="166"/>
      <c r="K203" s="167"/>
      <c r="L203" s="168"/>
    </row>
    <row r="204" spans="1:12" ht="12.75" customHeight="1">
      <c r="A204" s="246" t="s">
        <v>391</v>
      </c>
      <c r="B204" s="185"/>
      <c r="C204" s="193" t="s">
        <v>871</v>
      </c>
      <c r="D204" s="183" t="s">
        <v>144</v>
      </c>
      <c r="E204" s="197">
        <v>475.17</v>
      </c>
      <c r="F204" s="186"/>
      <c r="G204" s="186">
        <f t="shared" si="6"/>
        <v>0</v>
      </c>
      <c r="H204" s="165"/>
      <c r="I204" s="296">
        <f>E204/2.4</f>
        <v>197.9875</v>
      </c>
      <c r="J204" s="166"/>
      <c r="K204" s="167">
        <f>I204/0.05</f>
        <v>3959.75</v>
      </c>
      <c r="L204" s="168"/>
    </row>
    <row r="205" spans="1:12" ht="12.75" customHeight="1">
      <c r="A205" s="246"/>
      <c r="B205" s="185"/>
      <c r="C205" s="305" t="s">
        <v>159</v>
      </c>
      <c r="D205" s="306"/>
      <c r="E205" s="306"/>
      <c r="F205" s="307"/>
      <c r="G205" s="244">
        <f>SUM(G196:G204)</f>
        <v>0</v>
      </c>
      <c r="H205" s="165"/>
      <c r="I205" s="166"/>
      <c r="J205" s="166"/>
      <c r="K205" s="167">
        <f>K204*46.27</f>
        <v>183217.6325</v>
      </c>
      <c r="L205" s="168"/>
    </row>
    <row r="206" spans="1:12" ht="12.75" customHeight="1">
      <c r="A206" s="246" t="s">
        <v>392</v>
      </c>
      <c r="B206" s="185"/>
      <c r="C206" s="305" t="s">
        <v>394</v>
      </c>
      <c r="D206" s="306"/>
      <c r="E206" s="306"/>
      <c r="F206" s="307"/>
      <c r="G206" s="186"/>
      <c r="H206" s="165"/>
      <c r="I206" s="166"/>
      <c r="J206" s="166"/>
      <c r="K206" s="167"/>
      <c r="L206" s="168"/>
    </row>
    <row r="207" spans="1:12" ht="12.75" customHeight="1">
      <c r="A207" s="246" t="s">
        <v>393</v>
      </c>
      <c r="B207" s="185"/>
      <c r="C207" s="184" t="s">
        <v>309</v>
      </c>
      <c r="D207" s="183" t="s">
        <v>145</v>
      </c>
      <c r="E207" s="197">
        <v>1224</v>
      </c>
      <c r="F207" s="186"/>
      <c r="G207" s="186">
        <f aca="true" t="shared" si="7" ref="G207:G212">F207*E207</f>
        <v>0</v>
      </c>
      <c r="H207" s="165"/>
      <c r="I207" s="166"/>
      <c r="J207" s="166"/>
      <c r="K207" s="167"/>
      <c r="L207" s="168"/>
    </row>
    <row r="208" spans="1:12" ht="12.75" customHeight="1">
      <c r="A208" s="246" t="s">
        <v>395</v>
      </c>
      <c r="B208" s="185"/>
      <c r="C208" s="184" t="s">
        <v>870</v>
      </c>
      <c r="D208" s="183" t="s">
        <v>145</v>
      </c>
      <c r="E208" s="197">
        <v>979.2</v>
      </c>
      <c r="F208" s="186"/>
      <c r="G208" s="186">
        <f t="shared" si="7"/>
        <v>0</v>
      </c>
      <c r="H208" s="165"/>
      <c r="I208" s="166"/>
      <c r="J208" s="166"/>
      <c r="K208" s="167"/>
      <c r="L208" s="168"/>
    </row>
    <row r="209" spans="1:12" ht="12.75" customHeight="1">
      <c r="A209" s="246" t="s">
        <v>396</v>
      </c>
      <c r="B209" s="185"/>
      <c r="C209" s="184" t="s">
        <v>832</v>
      </c>
      <c r="D209" s="183" t="s">
        <v>308</v>
      </c>
      <c r="E209" s="197">
        <v>3133.44</v>
      </c>
      <c r="F209" s="186"/>
      <c r="G209" s="186">
        <f t="shared" si="7"/>
        <v>0</v>
      </c>
      <c r="H209" s="165"/>
      <c r="I209" s="166"/>
      <c r="J209" s="166"/>
      <c r="K209" s="167"/>
      <c r="L209" s="168"/>
    </row>
    <row r="210" spans="1:12" ht="12.75" customHeight="1">
      <c r="A210" s="246" t="s">
        <v>397</v>
      </c>
      <c r="B210" s="185"/>
      <c r="C210" s="184" t="s">
        <v>409</v>
      </c>
      <c r="D210" s="183" t="s">
        <v>141</v>
      </c>
      <c r="E210" s="197">
        <v>170</v>
      </c>
      <c r="F210" s="186"/>
      <c r="G210" s="186">
        <f t="shared" si="7"/>
        <v>0</v>
      </c>
      <c r="H210" s="165"/>
      <c r="I210" s="166"/>
      <c r="J210" s="166"/>
      <c r="K210" s="167"/>
      <c r="L210" s="168"/>
    </row>
    <row r="211" spans="1:12" ht="12.75" customHeight="1">
      <c r="A211" s="246" t="s">
        <v>398</v>
      </c>
      <c r="B211" s="185"/>
      <c r="C211" s="184" t="s">
        <v>447</v>
      </c>
      <c r="D211" s="183" t="s">
        <v>141</v>
      </c>
      <c r="E211" s="197">
        <v>34</v>
      </c>
      <c r="F211" s="186"/>
      <c r="G211" s="186">
        <f t="shared" si="7"/>
        <v>0</v>
      </c>
      <c r="H211" s="165"/>
      <c r="I211" s="166"/>
      <c r="J211" s="166"/>
      <c r="K211" s="167"/>
      <c r="L211" s="168"/>
    </row>
    <row r="212" spans="1:12" ht="12.75" customHeight="1">
      <c r="A212" s="246" t="s">
        <v>399</v>
      </c>
      <c r="B212" s="185"/>
      <c r="C212" s="184" t="s">
        <v>788</v>
      </c>
      <c r="D212" s="183" t="s">
        <v>140</v>
      </c>
      <c r="E212" s="197">
        <v>2720</v>
      </c>
      <c r="F212" s="186"/>
      <c r="G212" s="186">
        <f t="shared" si="7"/>
        <v>0</v>
      </c>
      <c r="H212" s="165"/>
      <c r="I212" s="166"/>
      <c r="J212" s="166"/>
      <c r="K212" s="167"/>
      <c r="L212" s="168"/>
    </row>
    <row r="213" spans="1:12" ht="12.75" customHeight="1">
      <c r="A213" s="246"/>
      <c r="B213" s="185"/>
      <c r="C213" s="305" t="s">
        <v>159</v>
      </c>
      <c r="D213" s="306"/>
      <c r="E213" s="306"/>
      <c r="F213" s="307"/>
      <c r="G213" s="244">
        <f>SUM(G207:G212)</f>
        <v>0</v>
      </c>
      <c r="H213" s="165"/>
      <c r="I213" s="166"/>
      <c r="J213" s="166"/>
      <c r="K213" s="167"/>
      <c r="L213" s="168"/>
    </row>
    <row r="214" spans="1:12" ht="12.75" customHeight="1">
      <c r="A214" s="246" t="s">
        <v>400</v>
      </c>
      <c r="B214" s="185"/>
      <c r="C214" s="253" t="s">
        <v>401</v>
      </c>
      <c r="D214" s="183"/>
      <c r="E214" s="197"/>
      <c r="F214" s="186"/>
      <c r="G214" s="186"/>
      <c r="H214" s="165"/>
      <c r="I214" s="166"/>
      <c r="J214" s="166"/>
      <c r="K214" s="167"/>
      <c r="L214" s="168"/>
    </row>
    <row r="215" spans="1:12" ht="12.75" customHeight="1">
      <c r="A215" s="246" t="s">
        <v>402</v>
      </c>
      <c r="B215" s="185"/>
      <c r="C215" s="184" t="s">
        <v>309</v>
      </c>
      <c r="D215" s="183" t="s">
        <v>145</v>
      </c>
      <c r="E215" s="197">
        <v>9360</v>
      </c>
      <c r="F215" s="186"/>
      <c r="G215" s="186">
        <f aca="true" t="shared" si="8" ref="G215:G220">F215*E215</f>
        <v>0</v>
      </c>
      <c r="H215" s="165"/>
      <c r="I215" s="166"/>
      <c r="J215" s="166"/>
      <c r="K215" s="167"/>
      <c r="L215" s="168"/>
    </row>
    <row r="216" spans="1:12" ht="12.75" customHeight="1">
      <c r="A216" s="246" t="s">
        <v>403</v>
      </c>
      <c r="B216" s="185"/>
      <c r="C216" s="184" t="s">
        <v>870</v>
      </c>
      <c r="D216" s="183" t="s">
        <v>145</v>
      </c>
      <c r="E216" s="197">
        <v>5516</v>
      </c>
      <c r="F216" s="186"/>
      <c r="G216" s="186">
        <f t="shared" si="8"/>
        <v>0</v>
      </c>
      <c r="H216" s="165"/>
      <c r="I216" s="166"/>
      <c r="J216" s="166"/>
      <c r="K216" s="167"/>
      <c r="L216" s="168"/>
    </row>
    <row r="217" spans="1:12" ht="12.75" customHeight="1">
      <c r="A217" s="246" t="s">
        <v>404</v>
      </c>
      <c r="B217" s="185"/>
      <c r="C217" s="184" t="s">
        <v>832</v>
      </c>
      <c r="D217" s="183" t="s">
        <v>308</v>
      </c>
      <c r="E217" s="197">
        <f>(E215-E216)*12.8</f>
        <v>49203.200000000004</v>
      </c>
      <c r="F217" s="186"/>
      <c r="G217" s="186">
        <f t="shared" si="8"/>
        <v>0</v>
      </c>
      <c r="H217" s="165"/>
      <c r="I217" s="166"/>
      <c r="J217" s="166"/>
      <c r="K217" s="167"/>
      <c r="L217" s="168"/>
    </row>
    <row r="218" spans="1:12" ht="12.75" customHeight="1">
      <c r="A218" s="246" t="s">
        <v>405</v>
      </c>
      <c r="B218" s="185"/>
      <c r="C218" s="184" t="s">
        <v>408</v>
      </c>
      <c r="D218" s="183" t="s">
        <v>141</v>
      </c>
      <c r="E218" s="197">
        <v>208</v>
      </c>
      <c r="F218" s="186"/>
      <c r="G218" s="186">
        <f t="shared" si="8"/>
        <v>0</v>
      </c>
      <c r="H218" s="165"/>
      <c r="I218" s="166"/>
      <c r="J218" s="166"/>
      <c r="K218" s="167"/>
      <c r="L218" s="168"/>
    </row>
    <row r="219" spans="1:12" ht="12.75" customHeight="1">
      <c r="A219" s="246" t="s">
        <v>406</v>
      </c>
      <c r="B219" s="185"/>
      <c r="C219" s="184" t="s">
        <v>447</v>
      </c>
      <c r="D219" s="183" t="s">
        <v>141</v>
      </c>
      <c r="E219" s="197">
        <v>88</v>
      </c>
      <c r="F219" s="186"/>
      <c r="G219" s="186">
        <f t="shared" si="8"/>
        <v>0</v>
      </c>
      <c r="H219" s="165"/>
      <c r="I219" s="166"/>
      <c r="J219" s="166"/>
      <c r="K219" s="167"/>
      <c r="L219" s="168"/>
    </row>
    <row r="220" spans="1:12" ht="12.75" customHeight="1">
      <c r="A220" s="246" t="s">
        <v>407</v>
      </c>
      <c r="B220" s="185"/>
      <c r="C220" s="184" t="s">
        <v>787</v>
      </c>
      <c r="D220" s="183" t="s">
        <v>657</v>
      </c>
      <c r="E220" s="197">
        <v>41600</v>
      </c>
      <c r="F220" s="186"/>
      <c r="G220" s="186">
        <f t="shared" si="8"/>
        <v>0</v>
      </c>
      <c r="H220" s="165"/>
      <c r="I220" s="166"/>
      <c r="J220" s="166"/>
      <c r="K220" s="167"/>
      <c r="L220" s="168"/>
    </row>
    <row r="221" spans="1:12" ht="12.75" customHeight="1">
      <c r="A221" s="246"/>
      <c r="B221" s="185"/>
      <c r="C221" s="305" t="s">
        <v>159</v>
      </c>
      <c r="D221" s="306"/>
      <c r="E221" s="306"/>
      <c r="F221" s="307"/>
      <c r="G221" s="244">
        <f>SUM(G215:G220)</f>
        <v>0</v>
      </c>
      <c r="H221" s="165"/>
      <c r="I221" s="166"/>
      <c r="J221" s="166"/>
      <c r="K221" s="167"/>
      <c r="L221" s="168"/>
    </row>
    <row r="222" spans="1:12" ht="12.75" customHeight="1">
      <c r="A222" s="246">
        <v>7</v>
      </c>
      <c r="B222" s="185"/>
      <c r="C222" s="305" t="s">
        <v>821</v>
      </c>
      <c r="D222" s="306"/>
      <c r="E222" s="306"/>
      <c r="F222" s="306"/>
      <c r="G222" s="276">
        <f>G223+G243</f>
        <v>0</v>
      </c>
      <c r="H222" s="165"/>
      <c r="I222" s="280"/>
      <c r="J222" s="166"/>
      <c r="K222" s="167"/>
      <c r="L222" s="168"/>
    </row>
    <row r="223" spans="1:12" ht="12.75" customHeight="1">
      <c r="A223" s="246" t="s">
        <v>410</v>
      </c>
      <c r="B223" s="185"/>
      <c r="C223" s="305" t="s">
        <v>427</v>
      </c>
      <c r="D223" s="306"/>
      <c r="E223" s="306"/>
      <c r="F223" s="307"/>
      <c r="G223" s="244">
        <f>G231</f>
        <v>0</v>
      </c>
      <c r="H223" s="165"/>
      <c r="I223" s="166"/>
      <c r="J223" s="166"/>
      <c r="K223" s="167"/>
      <c r="L223" s="168"/>
    </row>
    <row r="224" spans="1:12" ht="12.75" customHeight="1">
      <c r="A224" s="246" t="s">
        <v>411</v>
      </c>
      <c r="B224" s="185"/>
      <c r="C224" s="184" t="s">
        <v>414</v>
      </c>
      <c r="D224" s="183" t="s">
        <v>412</v>
      </c>
      <c r="E224" s="197">
        <v>264</v>
      </c>
      <c r="F224" s="186"/>
      <c r="G224" s="186">
        <f aca="true" t="shared" si="9" ref="G224:G230">F224*E224</f>
        <v>0</v>
      </c>
      <c r="H224" s="165"/>
      <c r="I224" s="166"/>
      <c r="J224" s="166"/>
      <c r="K224" s="167"/>
      <c r="L224" s="168"/>
    </row>
    <row r="225" spans="1:12" ht="12.75" customHeight="1">
      <c r="A225" s="246" t="s">
        <v>413</v>
      </c>
      <c r="B225" s="185"/>
      <c r="C225" s="184" t="s">
        <v>415</v>
      </c>
      <c r="D225" s="183" t="s">
        <v>412</v>
      </c>
      <c r="E225" s="197">
        <v>528</v>
      </c>
      <c r="F225" s="186"/>
      <c r="G225" s="186">
        <f t="shared" si="9"/>
        <v>0</v>
      </c>
      <c r="H225" s="165"/>
      <c r="I225" s="166"/>
      <c r="J225" s="166"/>
      <c r="K225" s="167"/>
      <c r="L225" s="168"/>
    </row>
    <row r="226" spans="1:12" ht="12.75" customHeight="1">
      <c r="A226" s="246" t="s">
        <v>416</v>
      </c>
      <c r="B226" s="185"/>
      <c r="C226" s="184" t="s">
        <v>417</v>
      </c>
      <c r="D226" s="183" t="s">
        <v>412</v>
      </c>
      <c r="E226" s="197">
        <v>528</v>
      </c>
      <c r="F226" s="186"/>
      <c r="G226" s="186">
        <f t="shared" si="9"/>
        <v>0</v>
      </c>
      <c r="H226" s="165"/>
      <c r="I226" s="166"/>
      <c r="J226" s="166"/>
      <c r="K226" s="167"/>
      <c r="L226" s="168"/>
    </row>
    <row r="227" spans="1:12" ht="12.75" customHeight="1">
      <c r="A227" s="246" t="s">
        <v>418</v>
      </c>
      <c r="B227" s="185"/>
      <c r="C227" s="184" t="s">
        <v>419</v>
      </c>
      <c r="D227" s="183" t="s">
        <v>412</v>
      </c>
      <c r="E227" s="197">
        <v>528</v>
      </c>
      <c r="F227" s="186"/>
      <c r="G227" s="186">
        <f t="shared" si="9"/>
        <v>0</v>
      </c>
      <c r="H227" s="165"/>
      <c r="I227" s="166"/>
      <c r="J227" s="166"/>
      <c r="K227" s="167"/>
      <c r="L227" s="168"/>
    </row>
    <row r="228" spans="1:12" ht="12.75" customHeight="1">
      <c r="A228" s="246" t="s">
        <v>420</v>
      </c>
      <c r="B228" s="185"/>
      <c r="C228" s="184" t="s">
        <v>421</v>
      </c>
      <c r="D228" s="183" t="s">
        <v>412</v>
      </c>
      <c r="E228" s="197">
        <v>528</v>
      </c>
      <c r="F228" s="186"/>
      <c r="G228" s="186">
        <f t="shared" si="9"/>
        <v>0</v>
      </c>
      <c r="H228" s="165"/>
      <c r="I228" s="166"/>
      <c r="J228" s="166"/>
      <c r="K228" s="167"/>
      <c r="L228" s="168"/>
    </row>
    <row r="229" spans="1:12" ht="12.75" customHeight="1">
      <c r="A229" s="246" t="s">
        <v>422</v>
      </c>
      <c r="B229" s="185"/>
      <c r="C229" s="184" t="s">
        <v>424</v>
      </c>
      <c r="D229" s="183" t="s">
        <v>141</v>
      </c>
      <c r="E229" s="197">
        <v>600</v>
      </c>
      <c r="F229" s="186"/>
      <c r="G229" s="186">
        <f t="shared" si="9"/>
        <v>0</v>
      </c>
      <c r="H229" s="165"/>
      <c r="I229" s="166"/>
      <c r="J229" s="166"/>
      <c r="K229" s="167"/>
      <c r="L229" s="168"/>
    </row>
    <row r="230" spans="1:12" ht="12.75" customHeight="1">
      <c r="A230" s="246" t="s">
        <v>423</v>
      </c>
      <c r="B230" s="185"/>
      <c r="C230" s="184" t="s">
        <v>425</v>
      </c>
      <c r="D230" s="183" t="s">
        <v>141</v>
      </c>
      <c r="E230" s="197">
        <v>216</v>
      </c>
      <c r="F230" s="186"/>
      <c r="G230" s="186">
        <f t="shared" si="9"/>
        <v>0</v>
      </c>
      <c r="H230" s="165"/>
      <c r="I230" s="166"/>
      <c r="J230" s="166"/>
      <c r="K230" s="167"/>
      <c r="L230" s="168"/>
    </row>
    <row r="231" spans="1:12" ht="12.75" customHeight="1">
      <c r="A231" s="246"/>
      <c r="B231" s="185"/>
      <c r="C231" s="305" t="s">
        <v>159</v>
      </c>
      <c r="D231" s="306"/>
      <c r="E231" s="306"/>
      <c r="F231" s="307"/>
      <c r="G231" s="244">
        <f>SUM(G224:G230)</f>
        <v>0</v>
      </c>
      <c r="H231" s="165"/>
      <c r="I231" s="166"/>
      <c r="J231" s="166"/>
      <c r="K231" s="167"/>
      <c r="L231" s="168"/>
    </row>
    <row r="232" spans="1:12" ht="12.75" customHeight="1">
      <c r="A232" s="246" t="s">
        <v>428</v>
      </c>
      <c r="B232" s="185"/>
      <c r="C232" s="305" t="s">
        <v>426</v>
      </c>
      <c r="D232" s="306"/>
      <c r="E232" s="306"/>
      <c r="F232" s="307"/>
      <c r="G232" s="244">
        <f>G243</f>
        <v>0</v>
      </c>
      <c r="H232" s="165"/>
      <c r="I232" s="166"/>
      <c r="J232" s="166"/>
      <c r="K232" s="167"/>
      <c r="L232" s="168"/>
    </row>
    <row r="233" spans="1:12" ht="12.75" customHeight="1">
      <c r="A233" s="246" t="s">
        <v>429</v>
      </c>
      <c r="B233" s="185"/>
      <c r="C233" s="184" t="s">
        <v>430</v>
      </c>
      <c r="D233" s="183" t="s">
        <v>412</v>
      </c>
      <c r="E233" s="197">
        <v>132</v>
      </c>
      <c r="F233" s="186"/>
      <c r="G233" s="186">
        <f>F233*E233</f>
        <v>0</v>
      </c>
      <c r="H233" s="165"/>
      <c r="I233" s="166"/>
      <c r="J233" s="166"/>
      <c r="K233" s="167"/>
      <c r="L233" s="168"/>
    </row>
    <row r="234" spans="1:12" ht="12.75" customHeight="1">
      <c r="A234" s="246" t="s">
        <v>431</v>
      </c>
      <c r="B234" s="185"/>
      <c r="C234" s="184" t="s">
        <v>432</v>
      </c>
      <c r="D234" s="183" t="s">
        <v>412</v>
      </c>
      <c r="E234" s="197">
        <v>264</v>
      </c>
      <c r="F234" s="186"/>
      <c r="G234" s="186">
        <f aca="true" t="shared" si="10" ref="G234:G242">F234*E234</f>
        <v>0</v>
      </c>
      <c r="H234" s="165"/>
      <c r="I234" s="166"/>
      <c r="J234" s="166"/>
      <c r="K234" s="167"/>
      <c r="L234" s="168"/>
    </row>
    <row r="235" spans="1:12" ht="12.75" customHeight="1">
      <c r="A235" s="246" t="s">
        <v>433</v>
      </c>
      <c r="B235" s="185"/>
      <c r="C235" s="184" t="s">
        <v>434</v>
      </c>
      <c r="D235" s="183" t="s">
        <v>412</v>
      </c>
      <c r="E235" s="197">
        <v>264</v>
      </c>
      <c r="F235" s="186"/>
      <c r="G235" s="186">
        <f t="shared" si="10"/>
        <v>0</v>
      </c>
      <c r="H235" s="165"/>
      <c r="I235" s="166"/>
      <c r="J235" s="166"/>
      <c r="K235" s="167"/>
      <c r="L235" s="168"/>
    </row>
    <row r="236" spans="1:12" ht="12.75" customHeight="1">
      <c r="A236" s="246" t="s">
        <v>435</v>
      </c>
      <c r="B236" s="185"/>
      <c r="C236" s="184" t="s">
        <v>436</v>
      </c>
      <c r="D236" s="183" t="s">
        <v>412</v>
      </c>
      <c r="E236" s="197">
        <v>264</v>
      </c>
      <c r="F236" s="186"/>
      <c r="G236" s="186">
        <f t="shared" si="10"/>
        <v>0</v>
      </c>
      <c r="H236" s="165"/>
      <c r="I236" s="166"/>
      <c r="J236" s="166"/>
      <c r="K236" s="167"/>
      <c r="L236" s="168"/>
    </row>
    <row r="237" spans="1:12" ht="12.75" customHeight="1">
      <c r="A237" s="246" t="s">
        <v>437</v>
      </c>
      <c r="B237" s="185"/>
      <c r="C237" s="184" t="s">
        <v>438</v>
      </c>
      <c r="D237" s="183" t="s">
        <v>412</v>
      </c>
      <c r="E237" s="197">
        <v>264</v>
      </c>
      <c r="F237" s="186"/>
      <c r="G237" s="186">
        <f t="shared" si="10"/>
        <v>0</v>
      </c>
      <c r="H237" s="165"/>
      <c r="I237" s="166"/>
      <c r="J237" s="166"/>
      <c r="K237" s="167"/>
      <c r="L237" s="168"/>
    </row>
    <row r="238" spans="1:12" ht="12.75" customHeight="1">
      <c r="A238" s="246" t="s">
        <v>439</v>
      </c>
      <c r="B238" s="185"/>
      <c r="C238" s="184" t="s">
        <v>440</v>
      </c>
      <c r="D238" s="183" t="s">
        <v>141</v>
      </c>
      <c r="E238" s="197">
        <v>1</v>
      </c>
      <c r="F238" s="186"/>
      <c r="G238" s="186">
        <f t="shared" si="10"/>
        <v>0</v>
      </c>
      <c r="H238" s="165"/>
      <c r="I238" s="166"/>
      <c r="J238" s="166"/>
      <c r="K238" s="167"/>
      <c r="L238" s="168"/>
    </row>
    <row r="239" spans="1:12" ht="12.75" customHeight="1">
      <c r="A239" s="246" t="s">
        <v>441</v>
      </c>
      <c r="B239" s="185"/>
      <c r="C239" s="184" t="s">
        <v>442</v>
      </c>
      <c r="D239" s="183" t="s">
        <v>412</v>
      </c>
      <c r="E239" s="197">
        <v>176</v>
      </c>
      <c r="F239" s="186"/>
      <c r="G239" s="186">
        <f t="shared" si="10"/>
        <v>0</v>
      </c>
      <c r="H239" s="165"/>
      <c r="I239" s="166"/>
      <c r="J239" s="166"/>
      <c r="K239" s="167"/>
      <c r="L239" s="168"/>
    </row>
    <row r="240" spans="1:12" ht="12.75" customHeight="1">
      <c r="A240" s="246" t="s">
        <v>443</v>
      </c>
      <c r="B240" s="185"/>
      <c r="C240" s="184" t="s">
        <v>444</v>
      </c>
      <c r="D240" s="183" t="s">
        <v>412</v>
      </c>
      <c r="E240" s="197">
        <v>352</v>
      </c>
      <c r="F240" s="186"/>
      <c r="G240" s="186">
        <f t="shared" si="10"/>
        <v>0</v>
      </c>
      <c r="H240" s="165"/>
      <c r="I240" s="166"/>
      <c r="J240" s="166"/>
      <c r="K240" s="167"/>
      <c r="L240" s="168"/>
    </row>
    <row r="241" spans="1:12" ht="12.75" customHeight="1">
      <c r="A241" s="246" t="s">
        <v>445</v>
      </c>
      <c r="B241" s="185"/>
      <c r="C241" s="184" t="s">
        <v>424</v>
      </c>
      <c r="D241" s="183" t="s">
        <v>141</v>
      </c>
      <c r="E241" s="197">
        <v>400</v>
      </c>
      <c r="F241" s="186"/>
      <c r="G241" s="186">
        <f t="shared" si="10"/>
        <v>0</v>
      </c>
      <c r="H241" s="165"/>
      <c r="I241" s="166"/>
      <c r="J241" s="166"/>
      <c r="K241" s="167"/>
      <c r="L241" s="168"/>
    </row>
    <row r="242" spans="1:12" ht="12.75" customHeight="1">
      <c r="A242" s="246" t="s">
        <v>446</v>
      </c>
      <c r="B242" s="185"/>
      <c r="C242" s="184" t="s">
        <v>425</v>
      </c>
      <c r="D242" s="183" t="s">
        <v>141</v>
      </c>
      <c r="E242" s="197">
        <v>110</v>
      </c>
      <c r="F242" s="186"/>
      <c r="G242" s="186">
        <f t="shared" si="10"/>
        <v>0</v>
      </c>
      <c r="H242" s="165"/>
      <c r="I242" s="166"/>
      <c r="J242" s="166"/>
      <c r="K242" s="167"/>
      <c r="L242" s="168"/>
    </row>
    <row r="243" spans="1:12" ht="12.75" customHeight="1">
      <c r="A243" s="246"/>
      <c r="B243" s="185"/>
      <c r="C243" s="305" t="s">
        <v>159</v>
      </c>
      <c r="D243" s="306"/>
      <c r="E243" s="306"/>
      <c r="F243" s="307"/>
      <c r="G243" s="244">
        <f>SUM(G233:G242)</f>
        <v>0</v>
      </c>
      <c r="H243" s="165"/>
      <c r="I243" s="166"/>
      <c r="J243" s="166"/>
      <c r="K243" s="167"/>
      <c r="L243" s="168"/>
    </row>
    <row r="244" spans="1:7" ht="12.75" customHeight="1">
      <c r="A244" s="305" t="s">
        <v>448</v>
      </c>
      <c r="B244" s="306"/>
      <c r="C244" s="306"/>
      <c r="D244" s="306"/>
      <c r="E244" s="306"/>
      <c r="F244" s="306"/>
      <c r="G244" s="276">
        <f>G245+G258+G274+G287+G326</f>
        <v>0</v>
      </c>
    </row>
    <row r="245" spans="1:9" ht="12.75">
      <c r="A245" s="246">
        <v>8</v>
      </c>
      <c r="B245" s="185"/>
      <c r="C245" s="305" t="s">
        <v>449</v>
      </c>
      <c r="D245" s="306"/>
      <c r="E245" s="306"/>
      <c r="F245" s="307"/>
      <c r="G245" s="244">
        <f>G257</f>
        <v>0</v>
      </c>
      <c r="I245" s="281"/>
    </row>
    <row r="246" spans="1:7" ht="12.75">
      <c r="A246" s="256" t="s">
        <v>536</v>
      </c>
      <c r="B246" s="185"/>
      <c r="C246" s="184" t="s">
        <v>450</v>
      </c>
      <c r="D246" s="183" t="s">
        <v>138</v>
      </c>
      <c r="E246" s="197">
        <v>571.2</v>
      </c>
      <c r="F246" s="186"/>
      <c r="G246" s="186">
        <f aca="true" t="shared" si="11" ref="G246:G256">E246*F246</f>
        <v>0</v>
      </c>
    </row>
    <row r="247" spans="1:7" ht="12.75">
      <c r="A247" s="256" t="s">
        <v>537</v>
      </c>
      <c r="B247" s="185"/>
      <c r="C247" s="184" t="s">
        <v>451</v>
      </c>
      <c r="D247" s="183" t="s">
        <v>138</v>
      </c>
      <c r="E247" s="197">
        <v>180</v>
      </c>
      <c r="F247" s="186"/>
      <c r="G247" s="186">
        <f t="shared" si="11"/>
        <v>0</v>
      </c>
    </row>
    <row r="248" spans="1:7" ht="12.75">
      <c r="A248" s="256" t="s">
        <v>538</v>
      </c>
      <c r="B248" s="185"/>
      <c r="C248" s="184" t="s">
        <v>452</v>
      </c>
      <c r="D248" s="183" t="s">
        <v>141</v>
      </c>
      <c r="E248" s="197">
        <v>14</v>
      </c>
      <c r="F248" s="186"/>
      <c r="G248" s="186">
        <f t="shared" si="11"/>
        <v>0</v>
      </c>
    </row>
    <row r="249" spans="1:7" ht="12.75">
      <c r="A249" s="256" t="s">
        <v>539</v>
      </c>
      <c r="B249" s="185"/>
      <c r="C249" s="184" t="s">
        <v>453</v>
      </c>
      <c r="D249" s="183" t="s">
        <v>141</v>
      </c>
      <c r="E249" s="197">
        <v>8</v>
      </c>
      <c r="F249" s="186"/>
      <c r="G249" s="186">
        <f t="shared" si="11"/>
        <v>0</v>
      </c>
    </row>
    <row r="250" spans="1:7" ht="12.75">
      <c r="A250" s="256" t="s">
        <v>540</v>
      </c>
      <c r="B250" s="185"/>
      <c r="C250" s="184" t="s">
        <v>454</v>
      </c>
      <c r="D250" s="183" t="s">
        <v>141</v>
      </c>
      <c r="E250" s="197">
        <v>1</v>
      </c>
      <c r="F250" s="186"/>
      <c r="G250" s="186">
        <f t="shared" si="11"/>
        <v>0</v>
      </c>
    </row>
    <row r="251" spans="1:7" ht="12.75">
      <c r="A251" s="256" t="s">
        <v>541</v>
      </c>
      <c r="B251" s="185"/>
      <c r="C251" s="184" t="s">
        <v>455</v>
      </c>
      <c r="D251" s="183" t="s">
        <v>138</v>
      </c>
      <c r="E251" s="197">
        <v>25</v>
      </c>
      <c r="F251" s="186"/>
      <c r="G251" s="186">
        <f t="shared" si="11"/>
        <v>0</v>
      </c>
    </row>
    <row r="252" spans="1:7" ht="12.75">
      <c r="A252" s="256" t="s">
        <v>542</v>
      </c>
      <c r="B252" s="185"/>
      <c r="C252" s="184" t="s">
        <v>456</v>
      </c>
      <c r="D252" s="183" t="s">
        <v>457</v>
      </c>
      <c r="E252" s="197">
        <v>5</v>
      </c>
      <c r="F252" s="186"/>
      <c r="G252" s="186">
        <f t="shared" si="11"/>
        <v>0</v>
      </c>
    </row>
    <row r="253" spans="1:7" ht="12.75">
      <c r="A253" s="256" t="s">
        <v>543</v>
      </c>
      <c r="B253" s="185"/>
      <c r="C253" s="184" t="s">
        <v>458</v>
      </c>
      <c r="D253" s="183" t="s">
        <v>412</v>
      </c>
      <c r="E253" s="197">
        <v>16</v>
      </c>
      <c r="F253" s="186"/>
      <c r="G253" s="186">
        <f t="shared" si="11"/>
        <v>0</v>
      </c>
    </row>
    <row r="254" spans="1:7" ht="12.75">
      <c r="A254" s="256" t="s">
        <v>544</v>
      </c>
      <c r="B254" s="185"/>
      <c r="C254" s="184" t="s">
        <v>459</v>
      </c>
      <c r="D254" s="183" t="s">
        <v>412</v>
      </c>
      <c r="E254" s="197">
        <v>16</v>
      </c>
      <c r="F254" s="186"/>
      <c r="G254" s="186">
        <f t="shared" si="11"/>
        <v>0</v>
      </c>
    </row>
    <row r="255" spans="1:7" ht="12.75">
      <c r="A255" s="256" t="s">
        <v>545</v>
      </c>
      <c r="B255" s="185"/>
      <c r="C255" s="184" t="s">
        <v>460</v>
      </c>
      <c r="D255" s="183" t="s">
        <v>412</v>
      </c>
      <c r="E255" s="197">
        <v>24</v>
      </c>
      <c r="F255" s="186"/>
      <c r="G255" s="186">
        <f t="shared" si="11"/>
        <v>0</v>
      </c>
    </row>
    <row r="256" spans="1:7" ht="12.75">
      <c r="A256" s="256" t="s">
        <v>546</v>
      </c>
      <c r="B256" s="185"/>
      <c r="C256" s="184" t="s">
        <v>461</v>
      </c>
      <c r="D256" s="183" t="s">
        <v>412</v>
      </c>
      <c r="E256" s="197">
        <v>24</v>
      </c>
      <c r="F256" s="186"/>
      <c r="G256" s="186">
        <f t="shared" si="11"/>
        <v>0</v>
      </c>
    </row>
    <row r="257" spans="1:7" ht="12.75">
      <c r="A257" s="257"/>
      <c r="B257" s="185"/>
      <c r="C257" s="305" t="s">
        <v>159</v>
      </c>
      <c r="D257" s="306"/>
      <c r="E257" s="306"/>
      <c r="F257" s="307" t="e">
        <f>SUM(#REF!+#REF!)</f>
        <v>#REF!</v>
      </c>
      <c r="G257" s="244">
        <f>SUM(G246:G256)</f>
        <v>0</v>
      </c>
    </row>
    <row r="258" spans="1:7" ht="12.75">
      <c r="A258" s="246">
        <v>9</v>
      </c>
      <c r="B258" s="185"/>
      <c r="C258" s="305" t="s">
        <v>463</v>
      </c>
      <c r="D258" s="306"/>
      <c r="E258" s="306"/>
      <c r="F258" s="307"/>
      <c r="G258" s="244">
        <f>G273</f>
        <v>0</v>
      </c>
    </row>
    <row r="259" spans="1:7" ht="12.75">
      <c r="A259" s="256" t="s">
        <v>547</v>
      </c>
      <c r="B259" s="185"/>
      <c r="C259" s="184" t="s">
        <v>464</v>
      </c>
      <c r="D259" s="183" t="s">
        <v>138</v>
      </c>
      <c r="E259" s="197">
        <v>2448</v>
      </c>
      <c r="F259" s="186"/>
      <c r="G259" s="186">
        <f aca="true" t="shared" si="12" ref="G259:G272">E259*F259</f>
        <v>0</v>
      </c>
    </row>
    <row r="260" spans="1:7" ht="12.75">
      <c r="A260" s="256" t="s">
        <v>548</v>
      </c>
      <c r="B260" s="185"/>
      <c r="C260" s="184" t="s">
        <v>465</v>
      </c>
      <c r="D260" s="183" t="s">
        <v>138</v>
      </c>
      <c r="E260" s="197">
        <v>4410</v>
      </c>
      <c r="F260" s="186"/>
      <c r="G260" s="186">
        <f t="shared" si="12"/>
        <v>0</v>
      </c>
    </row>
    <row r="261" spans="1:7" ht="12.75">
      <c r="A261" s="256" t="s">
        <v>549</v>
      </c>
      <c r="B261" s="185"/>
      <c r="C261" s="184" t="s">
        <v>466</v>
      </c>
      <c r="D261" s="183" t="s">
        <v>138</v>
      </c>
      <c r="E261" s="197">
        <v>1918.8</v>
      </c>
      <c r="F261" s="186"/>
      <c r="G261" s="186">
        <f t="shared" si="12"/>
        <v>0</v>
      </c>
    </row>
    <row r="262" spans="1:7" ht="12.75">
      <c r="A262" s="256" t="s">
        <v>550</v>
      </c>
      <c r="B262" s="185"/>
      <c r="C262" s="184" t="s">
        <v>467</v>
      </c>
      <c r="D262" s="183" t="s">
        <v>138</v>
      </c>
      <c r="E262" s="197">
        <v>371.47</v>
      </c>
      <c r="F262" s="186"/>
      <c r="G262" s="186">
        <f t="shared" si="12"/>
        <v>0</v>
      </c>
    </row>
    <row r="263" spans="1:7" ht="12.75">
      <c r="A263" s="256" t="s">
        <v>551</v>
      </c>
      <c r="B263" s="185"/>
      <c r="C263" s="184" t="s">
        <v>468</v>
      </c>
      <c r="D263" s="183" t="s">
        <v>141</v>
      </c>
      <c r="E263" s="197">
        <v>1860</v>
      </c>
      <c r="F263" s="186"/>
      <c r="G263" s="186">
        <f t="shared" si="12"/>
        <v>0</v>
      </c>
    </row>
    <row r="264" spans="1:7" ht="12.75">
      <c r="A264" s="256" t="s">
        <v>552</v>
      </c>
      <c r="B264" s="185"/>
      <c r="C264" s="184" t="s">
        <v>469</v>
      </c>
      <c r="D264" s="183" t="s">
        <v>138</v>
      </c>
      <c r="E264" s="197">
        <v>280</v>
      </c>
      <c r="F264" s="186"/>
      <c r="G264" s="186">
        <f t="shared" si="12"/>
        <v>0</v>
      </c>
    </row>
    <row r="265" spans="1:7" ht="12.75">
      <c r="A265" s="256" t="s">
        <v>553</v>
      </c>
      <c r="B265" s="185"/>
      <c r="C265" s="184" t="s">
        <v>454</v>
      </c>
      <c r="D265" s="183" t="s">
        <v>141</v>
      </c>
      <c r="E265" s="197">
        <v>6</v>
      </c>
      <c r="F265" s="186"/>
      <c r="G265" s="186">
        <f t="shared" si="12"/>
        <v>0</v>
      </c>
    </row>
    <row r="266" spans="1:7" ht="12.75">
      <c r="A266" s="256" t="s">
        <v>554</v>
      </c>
      <c r="B266" s="185"/>
      <c r="C266" s="184" t="s">
        <v>470</v>
      </c>
      <c r="D266" s="183" t="s">
        <v>141</v>
      </c>
      <c r="E266" s="197">
        <v>465</v>
      </c>
      <c r="F266" s="186"/>
      <c r="G266" s="186">
        <f t="shared" si="12"/>
        <v>0</v>
      </c>
    </row>
    <row r="267" spans="1:7" ht="12.75">
      <c r="A267" s="256" t="s">
        <v>555</v>
      </c>
      <c r="B267" s="185"/>
      <c r="C267" s="184" t="s">
        <v>471</v>
      </c>
      <c r="D267" s="183" t="s">
        <v>141</v>
      </c>
      <c r="E267" s="197">
        <v>50</v>
      </c>
      <c r="F267" s="186"/>
      <c r="G267" s="186">
        <f t="shared" si="12"/>
        <v>0</v>
      </c>
    </row>
    <row r="268" spans="1:7" ht="12.75">
      <c r="A268" s="256" t="s">
        <v>556</v>
      </c>
      <c r="B268" s="185"/>
      <c r="C268" s="184" t="s">
        <v>472</v>
      </c>
      <c r="D268" s="183" t="s">
        <v>457</v>
      </c>
      <c r="E268" s="197">
        <v>258</v>
      </c>
      <c r="F268" s="186"/>
      <c r="G268" s="186">
        <f t="shared" si="12"/>
        <v>0</v>
      </c>
    </row>
    <row r="269" spans="1:7" ht="12.75">
      <c r="A269" s="256" t="s">
        <v>557</v>
      </c>
      <c r="B269" s="185"/>
      <c r="C269" s="184" t="s">
        <v>458</v>
      </c>
      <c r="D269" s="183" t="s">
        <v>412</v>
      </c>
      <c r="E269" s="197">
        <v>660</v>
      </c>
      <c r="F269" s="186"/>
      <c r="G269" s="186">
        <f t="shared" si="12"/>
        <v>0</v>
      </c>
    </row>
    <row r="270" spans="1:7" ht="12.75">
      <c r="A270" s="256" t="s">
        <v>558</v>
      </c>
      <c r="B270" s="185"/>
      <c r="C270" s="184" t="s">
        <v>459</v>
      </c>
      <c r="D270" s="183" t="s">
        <v>412</v>
      </c>
      <c r="E270" s="197">
        <v>660</v>
      </c>
      <c r="F270" s="186"/>
      <c r="G270" s="186">
        <f t="shared" si="12"/>
        <v>0</v>
      </c>
    </row>
    <row r="271" spans="1:7" ht="12.75">
      <c r="A271" s="256" t="s">
        <v>559</v>
      </c>
      <c r="B271" s="185"/>
      <c r="C271" s="184" t="s">
        <v>460</v>
      </c>
      <c r="D271" s="183" t="s">
        <v>412</v>
      </c>
      <c r="E271" s="197">
        <v>440</v>
      </c>
      <c r="F271" s="186"/>
      <c r="G271" s="186">
        <f t="shared" si="12"/>
        <v>0</v>
      </c>
    </row>
    <row r="272" spans="1:7" ht="12.75">
      <c r="A272" s="256" t="s">
        <v>560</v>
      </c>
      <c r="B272" s="185"/>
      <c r="C272" s="184" t="s">
        <v>461</v>
      </c>
      <c r="D272" s="183" t="s">
        <v>412</v>
      </c>
      <c r="E272" s="197">
        <v>440</v>
      </c>
      <c r="F272" s="186"/>
      <c r="G272" s="186">
        <f t="shared" si="12"/>
        <v>0</v>
      </c>
    </row>
    <row r="273" spans="1:7" ht="12.75">
      <c r="A273" s="257"/>
      <c r="B273" s="185"/>
      <c r="C273" s="305" t="s">
        <v>159</v>
      </c>
      <c r="D273" s="306"/>
      <c r="E273" s="306"/>
      <c r="F273" s="307"/>
      <c r="G273" s="244">
        <f>SUM(G259:G272)</f>
        <v>0</v>
      </c>
    </row>
    <row r="274" spans="1:7" ht="12.75">
      <c r="A274" s="246">
        <v>10</v>
      </c>
      <c r="B274" s="185"/>
      <c r="C274" s="305" t="s">
        <v>473</v>
      </c>
      <c r="D274" s="306"/>
      <c r="E274" s="306"/>
      <c r="F274" s="307"/>
      <c r="G274" s="244">
        <f>G286</f>
        <v>0</v>
      </c>
    </row>
    <row r="275" spans="1:7" ht="12.75">
      <c r="A275" s="256" t="s">
        <v>561</v>
      </c>
      <c r="B275" s="185"/>
      <c r="C275" s="184" t="s">
        <v>474</v>
      </c>
      <c r="D275" s="183" t="s">
        <v>138</v>
      </c>
      <c r="E275" s="197">
        <v>428.4</v>
      </c>
      <c r="F275" s="186"/>
      <c r="G275" s="186">
        <f aca="true" t="shared" si="13" ref="G275:G285">E275*F275</f>
        <v>0</v>
      </c>
    </row>
    <row r="276" spans="1:7" ht="12.75">
      <c r="A276" s="256" t="s">
        <v>562</v>
      </c>
      <c r="B276" s="185"/>
      <c r="C276" s="258" t="s">
        <v>475</v>
      </c>
      <c r="D276" s="258" t="s">
        <v>138</v>
      </c>
      <c r="E276" s="259">
        <v>270</v>
      </c>
      <c r="F276" s="186"/>
      <c r="G276" s="186">
        <f t="shared" si="13"/>
        <v>0</v>
      </c>
    </row>
    <row r="277" spans="1:7" ht="12.75">
      <c r="A277" s="256" t="s">
        <v>563</v>
      </c>
      <c r="B277" s="185"/>
      <c r="C277" s="184" t="s">
        <v>452</v>
      </c>
      <c r="D277" s="183" t="s">
        <v>141</v>
      </c>
      <c r="E277" s="197">
        <v>8</v>
      </c>
      <c r="F277" s="186"/>
      <c r="G277" s="186">
        <f t="shared" si="13"/>
        <v>0</v>
      </c>
    </row>
    <row r="278" spans="1:7" ht="12.75">
      <c r="A278" s="256" t="s">
        <v>564</v>
      </c>
      <c r="B278" s="185"/>
      <c r="C278" s="184" t="s">
        <v>453</v>
      </c>
      <c r="D278" s="183" t="s">
        <v>141</v>
      </c>
      <c r="E278" s="197">
        <v>14</v>
      </c>
      <c r="F278" s="186"/>
      <c r="G278" s="186">
        <f t="shared" si="13"/>
        <v>0</v>
      </c>
    </row>
    <row r="279" spans="1:7" ht="12.75">
      <c r="A279" s="256" t="s">
        <v>565</v>
      </c>
      <c r="B279" s="185"/>
      <c r="C279" s="184" t="s">
        <v>454</v>
      </c>
      <c r="D279" s="183" t="s">
        <v>141</v>
      </c>
      <c r="E279" s="197">
        <v>2</v>
      </c>
      <c r="F279" s="186"/>
      <c r="G279" s="186">
        <f t="shared" si="13"/>
        <v>0</v>
      </c>
    </row>
    <row r="280" spans="1:7" ht="12.75">
      <c r="A280" s="256" t="s">
        <v>566</v>
      </c>
      <c r="B280" s="185"/>
      <c r="C280" s="184" t="s">
        <v>455</v>
      </c>
      <c r="D280" s="183" t="s">
        <v>138</v>
      </c>
      <c r="E280" s="197">
        <v>25</v>
      </c>
      <c r="F280" s="186"/>
      <c r="G280" s="186">
        <f t="shared" si="13"/>
        <v>0</v>
      </c>
    </row>
    <row r="281" spans="1:7" ht="12.75">
      <c r="A281" s="256" t="s">
        <v>567</v>
      </c>
      <c r="B281" s="185"/>
      <c r="C281" s="184" t="s">
        <v>456</v>
      </c>
      <c r="D281" s="183" t="s">
        <v>457</v>
      </c>
      <c r="E281" s="197">
        <v>10</v>
      </c>
      <c r="F281" s="186"/>
      <c r="G281" s="186">
        <f t="shared" si="13"/>
        <v>0</v>
      </c>
    </row>
    <row r="282" spans="1:7" ht="12.75">
      <c r="A282" s="256" t="s">
        <v>568</v>
      </c>
      <c r="B282" s="185"/>
      <c r="C282" s="184" t="s">
        <v>458</v>
      </c>
      <c r="D282" s="183" t="s">
        <v>412</v>
      </c>
      <c r="E282" s="197">
        <v>220</v>
      </c>
      <c r="F282" s="186"/>
      <c r="G282" s="186">
        <f t="shared" si="13"/>
        <v>0</v>
      </c>
    </row>
    <row r="283" spans="1:7" ht="12.75">
      <c r="A283" s="256" t="s">
        <v>569</v>
      </c>
      <c r="B283" s="185"/>
      <c r="C283" s="184" t="s">
        <v>459</v>
      </c>
      <c r="D283" s="183" t="s">
        <v>412</v>
      </c>
      <c r="E283" s="197">
        <v>220</v>
      </c>
      <c r="F283" s="186"/>
      <c r="G283" s="186">
        <f t="shared" si="13"/>
        <v>0</v>
      </c>
    </row>
    <row r="284" spans="1:7" ht="12.75">
      <c r="A284" s="256" t="s">
        <v>570</v>
      </c>
      <c r="B284" s="185"/>
      <c r="C284" s="184" t="s">
        <v>460</v>
      </c>
      <c r="D284" s="183" t="s">
        <v>412</v>
      </c>
      <c r="E284" s="197">
        <v>110</v>
      </c>
      <c r="F284" s="186"/>
      <c r="G284" s="186">
        <f t="shared" si="13"/>
        <v>0</v>
      </c>
    </row>
    <row r="285" spans="1:7" ht="12.75">
      <c r="A285" s="256" t="s">
        <v>571</v>
      </c>
      <c r="B285" s="185"/>
      <c r="C285" s="184" t="s">
        <v>461</v>
      </c>
      <c r="D285" s="183" t="s">
        <v>412</v>
      </c>
      <c r="E285" s="197">
        <v>110</v>
      </c>
      <c r="F285" s="186"/>
      <c r="G285" s="186">
        <f t="shared" si="13"/>
        <v>0</v>
      </c>
    </row>
    <row r="286" spans="1:7" ht="12.75">
      <c r="A286" s="257"/>
      <c r="B286" s="185"/>
      <c r="C286" s="305" t="s">
        <v>159</v>
      </c>
      <c r="D286" s="306"/>
      <c r="E286" s="306"/>
      <c r="F286" s="307"/>
      <c r="G286" s="244">
        <f>SUM(G275:G285)</f>
        <v>0</v>
      </c>
    </row>
    <row r="287" spans="1:7" ht="12.75">
      <c r="A287" s="246">
        <v>11</v>
      </c>
      <c r="B287" s="231"/>
      <c r="C287" s="298" t="s">
        <v>476</v>
      </c>
      <c r="D287" s="299"/>
      <c r="E287" s="299"/>
      <c r="F287" s="300"/>
      <c r="G287" s="276">
        <f>G288+G300+G311++G323</f>
        <v>0</v>
      </c>
    </row>
    <row r="288" spans="1:7" ht="12.75">
      <c r="A288" s="256" t="s">
        <v>572</v>
      </c>
      <c r="B288" s="231"/>
      <c r="C288" s="229" t="s">
        <v>477</v>
      </c>
      <c r="D288" s="232"/>
      <c r="E288" s="232"/>
      <c r="F288" s="233"/>
      <c r="G288" s="244">
        <f>G299</f>
        <v>0</v>
      </c>
    </row>
    <row r="289" spans="1:7" ht="12.75">
      <c r="A289" s="256" t="s">
        <v>573</v>
      </c>
      <c r="B289" s="231"/>
      <c r="C289" s="255" t="s">
        <v>478</v>
      </c>
      <c r="D289" s="255" t="s">
        <v>138</v>
      </c>
      <c r="E289" s="197">
        <v>45347</v>
      </c>
      <c r="F289" s="186"/>
      <c r="G289" s="186">
        <f aca="true" t="shared" si="14" ref="G289:G298">F289*E289</f>
        <v>0</v>
      </c>
    </row>
    <row r="290" spans="1:7" ht="12.75">
      <c r="A290" s="256" t="s">
        <v>574</v>
      </c>
      <c r="B290" s="231"/>
      <c r="C290" s="255" t="s">
        <v>479</v>
      </c>
      <c r="D290" s="255" t="s">
        <v>480</v>
      </c>
      <c r="E290" s="197">
        <v>2622</v>
      </c>
      <c r="F290" s="186"/>
      <c r="G290" s="186">
        <f t="shared" si="14"/>
        <v>0</v>
      </c>
    </row>
    <row r="291" spans="1:7" ht="12.75">
      <c r="A291" s="256" t="s">
        <v>575</v>
      </c>
      <c r="B291" s="231"/>
      <c r="C291" s="255" t="s">
        <v>481</v>
      </c>
      <c r="D291" s="255" t="s">
        <v>480</v>
      </c>
      <c r="E291" s="197">
        <v>2280</v>
      </c>
      <c r="F291" s="186"/>
      <c r="G291" s="186">
        <f t="shared" si="14"/>
        <v>0</v>
      </c>
    </row>
    <row r="292" spans="1:7" ht="12.75">
      <c r="A292" s="256" t="s">
        <v>576</v>
      </c>
      <c r="B292" s="231"/>
      <c r="C292" s="255" t="s">
        <v>482</v>
      </c>
      <c r="D292" s="255" t="s">
        <v>480</v>
      </c>
      <c r="E292" s="197">
        <v>399</v>
      </c>
      <c r="F292" s="186"/>
      <c r="G292" s="186">
        <f t="shared" si="14"/>
        <v>0</v>
      </c>
    </row>
    <row r="293" spans="1:7" ht="12.75">
      <c r="A293" s="256" t="s">
        <v>577</v>
      </c>
      <c r="B293" s="231"/>
      <c r="C293" s="255" t="s">
        <v>483</v>
      </c>
      <c r="D293" s="255" t="s">
        <v>484</v>
      </c>
      <c r="E293" s="197">
        <v>1</v>
      </c>
      <c r="F293" s="186"/>
      <c r="G293" s="186">
        <f t="shared" si="14"/>
        <v>0</v>
      </c>
    </row>
    <row r="294" spans="1:7" ht="12.75">
      <c r="A294" s="256" t="s">
        <v>578</v>
      </c>
      <c r="B294" s="231"/>
      <c r="C294" s="255" t="s">
        <v>485</v>
      </c>
      <c r="D294" s="255" t="s">
        <v>144</v>
      </c>
      <c r="E294" s="197">
        <v>741</v>
      </c>
      <c r="F294" s="186"/>
      <c r="G294" s="186">
        <f t="shared" si="14"/>
        <v>0</v>
      </c>
    </row>
    <row r="295" spans="1:7" ht="12.75">
      <c r="A295" s="256" t="s">
        <v>579</v>
      </c>
      <c r="B295" s="231"/>
      <c r="C295" s="255" t="s">
        <v>486</v>
      </c>
      <c r="D295" s="255" t="s">
        <v>144</v>
      </c>
      <c r="E295" s="197">
        <v>456</v>
      </c>
      <c r="F295" s="186"/>
      <c r="G295" s="186">
        <f t="shared" si="14"/>
        <v>0</v>
      </c>
    </row>
    <row r="296" spans="1:7" ht="12.75">
      <c r="A296" s="256" t="s">
        <v>580</v>
      </c>
      <c r="B296" s="231"/>
      <c r="C296" s="255" t="s">
        <v>487</v>
      </c>
      <c r="D296" s="255" t="s">
        <v>144</v>
      </c>
      <c r="E296" s="197">
        <v>136.8</v>
      </c>
      <c r="F296" s="186"/>
      <c r="G296" s="186">
        <f t="shared" si="14"/>
        <v>0</v>
      </c>
    </row>
    <row r="297" spans="1:7" ht="12.75">
      <c r="A297" s="256" t="s">
        <v>581</v>
      </c>
      <c r="B297" s="231"/>
      <c r="C297" s="255" t="s">
        <v>488</v>
      </c>
      <c r="D297" s="255" t="s">
        <v>138</v>
      </c>
      <c r="E297" s="197">
        <v>44631</v>
      </c>
      <c r="F297" s="186"/>
      <c r="G297" s="186">
        <f t="shared" si="14"/>
        <v>0</v>
      </c>
    </row>
    <row r="298" spans="1:7" ht="12.75">
      <c r="A298" s="256" t="s">
        <v>582</v>
      </c>
      <c r="B298" s="231"/>
      <c r="C298" s="255" t="s">
        <v>489</v>
      </c>
      <c r="D298" s="255" t="s">
        <v>144</v>
      </c>
      <c r="E298" s="197">
        <v>456</v>
      </c>
      <c r="F298" s="186"/>
      <c r="G298" s="186">
        <f t="shared" si="14"/>
        <v>0</v>
      </c>
    </row>
    <row r="299" spans="1:7" ht="12.75">
      <c r="A299" s="256"/>
      <c r="B299" s="231"/>
      <c r="C299" s="229" t="s">
        <v>159</v>
      </c>
      <c r="D299" s="254"/>
      <c r="E299" s="242"/>
      <c r="F299" s="243"/>
      <c r="G299" s="244">
        <f>SUM(G289:G298)</f>
        <v>0</v>
      </c>
    </row>
    <row r="300" spans="1:7" ht="12.75">
      <c r="A300" s="256" t="s">
        <v>573</v>
      </c>
      <c r="B300" s="231"/>
      <c r="C300" s="229" t="s">
        <v>490</v>
      </c>
      <c r="D300" s="232"/>
      <c r="E300" s="232"/>
      <c r="F300" s="233"/>
      <c r="G300" s="244">
        <f>G310</f>
        <v>0</v>
      </c>
    </row>
    <row r="301" spans="1:7" ht="12.75">
      <c r="A301" s="256" t="s">
        <v>583</v>
      </c>
      <c r="B301" s="231"/>
      <c r="C301" s="255" t="s">
        <v>491</v>
      </c>
      <c r="D301" s="255" t="s">
        <v>139</v>
      </c>
      <c r="E301" s="197">
        <v>42.75</v>
      </c>
      <c r="F301" s="186"/>
      <c r="G301" s="186">
        <f aca="true" t="shared" si="15" ref="G301:G309">F301*E301</f>
        <v>0</v>
      </c>
    </row>
    <row r="302" spans="1:7" ht="12.75">
      <c r="A302" s="256" t="s">
        <v>584</v>
      </c>
      <c r="B302" s="231"/>
      <c r="C302" s="255" t="s">
        <v>492</v>
      </c>
      <c r="D302" s="255" t="s">
        <v>139</v>
      </c>
      <c r="E302" s="197">
        <v>19.95</v>
      </c>
      <c r="F302" s="186"/>
      <c r="G302" s="186">
        <f t="shared" si="15"/>
        <v>0</v>
      </c>
    </row>
    <row r="303" spans="1:7" ht="12.75">
      <c r="A303" s="256" t="s">
        <v>585</v>
      </c>
      <c r="B303" s="231"/>
      <c r="C303" s="255" t="s">
        <v>493</v>
      </c>
      <c r="D303" s="255" t="s">
        <v>494</v>
      </c>
      <c r="E303" s="197">
        <v>171</v>
      </c>
      <c r="F303" s="186"/>
      <c r="G303" s="186">
        <f t="shared" si="15"/>
        <v>0</v>
      </c>
    </row>
    <row r="304" spans="1:7" ht="12.75">
      <c r="A304" s="256" t="s">
        <v>586</v>
      </c>
      <c r="B304" s="231"/>
      <c r="C304" s="255" t="s">
        <v>495</v>
      </c>
      <c r="D304" s="255" t="s">
        <v>496</v>
      </c>
      <c r="E304" s="197">
        <v>1368</v>
      </c>
      <c r="F304" s="186"/>
      <c r="G304" s="186">
        <f t="shared" si="15"/>
        <v>0</v>
      </c>
    </row>
    <row r="305" spans="1:7" ht="12.75">
      <c r="A305" s="256" t="s">
        <v>587</v>
      </c>
      <c r="B305" s="231"/>
      <c r="C305" s="255" t="s">
        <v>497</v>
      </c>
      <c r="D305" s="255" t="s">
        <v>496</v>
      </c>
      <c r="E305" s="197">
        <v>456</v>
      </c>
      <c r="F305" s="186"/>
      <c r="G305" s="186">
        <f t="shared" si="15"/>
        <v>0</v>
      </c>
    </row>
    <row r="306" spans="1:7" ht="12.75">
      <c r="A306" s="256" t="s">
        <v>588</v>
      </c>
      <c r="B306" s="231"/>
      <c r="C306" s="255" t="s">
        <v>498</v>
      </c>
      <c r="D306" s="255" t="s">
        <v>496</v>
      </c>
      <c r="E306" s="197">
        <v>456</v>
      </c>
      <c r="F306" s="186"/>
      <c r="G306" s="186">
        <f t="shared" si="15"/>
        <v>0</v>
      </c>
    </row>
    <row r="307" spans="1:7" ht="12.75">
      <c r="A307" s="256" t="s">
        <v>589</v>
      </c>
      <c r="B307" s="231"/>
      <c r="C307" s="255" t="s">
        <v>499</v>
      </c>
      <c r="D307" s="255" t="s">
        <v>496</v>
      </c>
      <c r="E307" s="197">
        <v>228</v>
      </c>
      <c r="F307" s="186"/>
      <c r="G307" s="186">
        <f t="shared" si="15"/>
        <v>0</v>
      </c>
    </row>
    <row r="308" spans="1:7" ht="12.75">
      <c r="A308" s="256" t="s">
        <v>590</v>
      </c>
      <c r="B308" s="231"/>
      <c r="C308" s="255" t="s">
        <v>500</v>
      </c>
      <c r="D308" s="255" t="s">
        <v>496</v>
      </c>
      <c r="E308" s="197">
        <v>114</v>
      </c>
      <c r="F308" s="186"/>
      <c r="G308" s="186">
        <f t="shared" si="15"/>
        <v>0</v>
      </c>
    </row>
    <row r="309" spans="1:7" ht="12.75">
      <c r="A309" s="256" t="s">
        <v>591</v>
      </c>
      <c r="B309" s="231"/>
      <c r="C309" s="255" t="s">
        <v>501</v>
      </c>
      <c r="D309" s="255" t="s">
        <v>496</v>
      </c>
      <c r="E309" s="197">
        <v>684</v>
      </c>
      <c r="F309" s="186"/>
      <c r="G309" s="186">
        <f t="shared" si="15"/>
        <v>0</v>
      </c>
    </row>
    <row r="310" spans="1:7" ht="12.75">
      <c r="A310" s="256"/>
      <c r="B310" s="231"/>
      <c r="C310" s="298" t="s">
        <v>159</v>
      </c>
      <c r="D310" s="299"/>
      <c r="E310" s="299"/>
      <c r="F310" s="300"/>
      <c r="G310" s="244">
        <f>SUM(G301:G309)</f>
        <v>0</v>
      </c>
    </row>
    <row r="311" spans="1:7" ht="12.75">
      <c r="A311" s="256" t="s">
        <v>574</v>
      </c>
      <c r="B311" s="231"/>
      <c r="C311" s="229" t="s">
        <v>502</v>
      </c>
      <c r="D311" s="232"/>
      <c r="E311" s="232"/>
      <c r="F311" s="186"/>
      <c r="G311" s="244">
        <f>G322</f>
        <v>0</v>
      </c>
    </row>
    <row r="312" spans="1:7" ht="12.75">
      <c r="A312" s="256" t="s">
        <v>592</v>
      </c>
      <c r="B312" s="231"/>
      <c r="C312" s="255" t="s">
        <v>503</v>
      </c>
      <c r="D312" s="255" t="s">
        <v>480</v>
      </c>
      <c r="E312" s="197">
        <v>570</v>
      </c>
      <c r="F312" s="186"/>
      <c r="G312" s="186">
        <f aca="true" t="shared" si="16" ref="G312:G321">F312*E312</f>
        <v>0</v>
      </c>
    </row>
    <row r="313" spans="1:7" ht="12.75">
      <c r="A313" s="256" t="s">
        <v>593</v>
      </c>
      <c r="B313" s="231"/>
      <c r="C313" s="255" t="s">
        <v>504</v>
      </c>
      <c r="D313" s="255" t="s">
        <v>480</v>
      </c>
      <c r="E313" s="197">
        <v>114</v>
      </c>
      <c r="F313" s="186"/>
      <c r="G313" s="186">
        <f t="shared" si="16"/>
        <v>0</v>
      </c>
    </row>
    <row r="314" spans="1:7" ht="12.75">
      <c r="A314" s="256" t="s">
        <v>594</v>
      </c>
      <c r="B314" s="231"/>
      <c r="C314" s="255" t="s">
        <v>505</v>
      </c>
      <c r="D314" s="255" t="s">
        <v>480</v>
      </c>
      <c r="E314" s="197">
        <v>342</v>
      </c>
      <c r="F314" s="186"/>
      <c r="G314" s="186">
        <f t="shared" si="16"/>
        <v>0</v>
      </c>
    </row>
    <row r="315" spans="1:7" ht="12.75">
      <c r="A315" s="256" t="s">
        <v>595</v>
      </c>
      <c r="B315" s="231"/>
      <c r="C315" s="255" t="s">
        <v>506</v>
      </c>
      <c r="D315" s="255" t="s">
        <v>480</v>
      </c>
      <c r="E315" s="197">
        <v>228</v>
      </c>
      <c r="F315" s="186"/>
      <c r="G315" s="186">
        <f t="shared" si="16"/>
        <v>0</v>
      </c>
    </row>
    <row r="316" spans="1:7" ht="12.75">
      <c r="A316" s="256" t="s">
        <v>596</v>
      </c>
      <c r="B316" s="231"/>
      <c r="C316" s="255" t="s">
        <v>507</v>
      </c>
      <c r="D316" s="255" t="s">
        <v>480</v>
      </c>
      <c r="E316" s="197">
        <v>57</v>
      </c>
      <c r="F316" s="186"/>
      <c r="G316" s="186">
        <f t="shared" si="16"/>
        <v>0</v>
      </c>
    </row>
    <row r="317" spans="1:7" ht="12.75">
      <c r="A317" s="256" t="s">
        <v>597</v>
      </c>
      <c r="B317" s="231"/>
      <c r="C317" s="255" t="s">
        <v>508</v>
      </c>
      <c r="D317" s="255" t="s">
        <v>480</v>
      </c>
      <c r="E317" s="197">
        <v>228</v>
      </c>
      <c r="F317" s="186"/>
      <c r="G317" s="186">
        <f t="shared" si="16"/>
        <v>0</v>
      </c>
    </row>
    <row r="318" spans="1:7" ht="12.75">
      <c r="A318" s="256" t="s">
        <v>598</v>
      </c>
      <c r="B318" s="231"/>
      <c r="C318" s="255" t="s">
        <v>509</v>
      </c>
      <c r="D318" s="255" t="s">
        <v>480</v>
      </c>
      <c r="E318" s="197">
        <v>456</v>
      </c>
      <c r="F318" s="186"/>
      <c r="G318" s="186">
        <f t="shared" si="16"/>
        <v>0</v>
      </c>
    </row>
    <row r="319" spans="1:7" ht="12.75">
      <c r="A319" s="256" t="s">
        <v>599</v>
      </c>
      <c r="B319" s="231"/>
      <c r="C319" s="255" t="s">
        <v>510</v>
      </c>
      <c r="D319" s="255" t="s">
        <v>480</v>
      </c>
      <c r="E319" s="197">
        <v>114</v>
      </c>
      <c r="F319" s="186"/>
      <c r="G319" s="186">
        <f t="shared" si="16"/>
        <v>0</v>
      </c>
    </row>
    <row r="320" spans="1:7" ht="12.75">
      <c r="A320" s="256" t="s">
        <v>600</v>
      </c>
      <c r="B320" s="231"/>
      <c r="C320" s="255" t="s">
        <v>511</v>
      </c>
      <c r="D320" s="255" t="s">
        <v>480</v>
      </c>
      <c r="E320" s="197">
        <v>57</v>
      </c>
      <c r="F320" s="186"/>
      <c r="G320" s="186">
        <f t="shared" si="16"/>
        <v>0</v>
      </c>
    </row>
    <row r="321" spans="1:7" ht="12.75">
      <c r="A321" s="256" t="s">
        <v>601</v>
      </c>
      <c r="B321" s="231"/>
      <c r="C321" s="255" t="s">
        <v>512</v>
      </c>
      <c r="D321" s="255" t="s">
        <v>140</v>
      </c>
      <c r="E321" s="197">
        <v>1140</v>
      </c>
      <c r="F321" s="186"/>
      <c r="G321" s="186">
        <f t="shared" si="16"/>
        <v>0</v>
      </c>
    </row>
    <row r="322" spans="1:7" ht="12.75">
      <c r="A322" s="256"/>
      <c r="B322" s="231"/>
      <c r="C322" s="229" t="s">
        <v>159</v>
      </c>
      <c r="D322" s="254"/>
      <c r="E322" s="242"/>
      <c r="F322" s="243"/>
      <c r="G322" s="244">
        <f>SUM(G312:G321)</f>
        <v>0</v>
      </c>
    </row>
    <row r="323" spans="1:7" ht="12.75">
      <c r="A323" s="256" t="s">
        <v>575</v>
      </c>
      <c r="B323" s="231"/>
      <c r="C323" s="229" t="s">
        <v>513</v>
      </c>
      <c r="D323" s="232"/>
      <c r="E323" s="232"/>
      <c r="F323" s="233"/>
      <c r="G323" s="244">
        <f>G325</f>
        <v>0</v>
      </c>
    </row>
    <row r="324" spans="1:7" ht="12.75">
      <c r="A324" s="256" t="s">
        <v>602</v>
      </c>
      <c r="B324" s="231"/>
      <c r="C324" s="255" t="s">
        <v>514</v>
      </c>
      <c r="D324" s="255" t="s">
        <v>412</v>
      </c>
      <c r="E324" s="197">
        <v>228</v>
      </c>
      <c r="F324" s="186"/>
      <c r="G324" s="186">
        <f>F324*E324</f>
        <v>0</v>
      </c>
    </row>
    <row r="325" spans="1:7" ht="12.75">
      <c r="A325" s="256"/>
      <c r="B325" s="231"/>
      <c r="C325" s="229" t="s">
        <v>159</v>
      </c>
      <c r="D325" s="232"/>
      <c r="E325" s="232"/>
      <c r="F325" s="233"/>
      <c r="G325" s="244">
        <f>G324</f>
        <v>0</v>
      </c>
    </row>
    <row r="326" spans="1:7" ht="12.75">
      <c r="A326" s="246">
        <v>12</v>
      </c>
      <c r="B326" s="185"/>
      <c r="C326" s="229" t="s">
        <v>515</v>
      </c>
      <c r="D326" s="232"/>
      <c r="E326" s="232"/>
      <c r="F326" s="233"/>
      <c r="G326" s="276">
        <f>G327+G339+G349+G355</f>
        <v>0</v>
      </c>
    </row>
    <row r="327" spans="1:7" ht="12.75">
      <c r="A327" s="256" t="s">
        <v>603</v>
      </c>
      <c r="B327" s="231"/>
      <c r="C327" s="229" t="s">
        <v>490</v>
      </c>
      <c r="D327" s="232"/>
      <c r="E327" s="232"/>
      <c r="F327" s="233"/>
      <c r="G327" s="244">
        <f>G338</f>
        <v>0</v>
      </c>
    </row>
    <row r="328" spans="1:7" ht="12.75">
      <c r="A328" s="256" t="s">
        <v>607</v>
      </c>
      <c r="B328" s="185"/>
      <c r="C328" s="184" t="s">
        <v>491</v>
      </c>
      <c r="D328" s="183" t="s">
        <v>139</v>
      </c>
      <c r="E328" s="197">
        <f>0.75*46</f>
        <v>34.5</v>
      </c>
      <c r="F328" s="261"/>
      <c r="G328" s="186">
        <f aca="true" t="shared" si="17" ref="G328:G337">F328*E328</f>
        <v>0</v>
      </c>
    </row>
    <row r="329" spans="1:7" ht="12.75">
      <c r="A329" s="256" t="s">
        <v>608</v>
      </c>
      <c r="B329" s="185"/>
      <c r="C329" s="184" t="s">
        <v>492</v>
      </c>
      <c r="D329" s="183" t="s">
        <v>139</v>
      </c>
      <c r="E329" s="197">
        <f>0.3*46</f>
        <v>13.799999999999999</v>
      </c>
      <c r="F329" s="261"/>
      <c r="G329" s="186">
        <f t="shared" si="17"/>
        <v>0</v>
      </c>
    </row>
    <row r="330" spans="1:7" ht="12.75">
      <c r="A330" s="256" t="s">
        <v>609</v>
      </c>
      <c r="B330" s="185"/>
      <c r="C330" s="184" t="s">
        <v>493</v>
      </c>
      <c r="D330" s="183" t="s">
        <v>494</v>
      </c>
      <c r="E330" s="197">
        <v>115</v>
      </c>
      <c r="F330" s="261"/>
      <c r="G330" s="186">
        <f t="shared" si="17"/>
        <v>0</v>
      </c>
    </row>
    <row r="331" spans="1:7" ht="12.75">
      <c r="A331" s="256" t="s">
        <v>610</v>
      </c>
      <c r="B331" s="185"/>
      <c r="C331" s="184" t="s">
        <v>516</v>
      </c>
      <c r="D331" s="183" t="s">
        <v>517</v>
      </c>
      <c r="E331" s="197">
        <f>24*46</f>
        <v>1104</v>
      </c>
      <c r="F331" s="261"/>
      <c r="G331" s="186">
        <f t="shared" si="17"/>
        <v>0</v>
      </c>
    </row>
    <row r="332" spans="1:7" ht="12.75">
      <c r="A332" s="256" t="s">
        <v>611</v>
      </c>
      <c r="B332" s="185"/>
      <c r="C332" s="184" t="s">
        <v>518</v>
      </c>
      <c r="D332" s="183" t="s">
        <v>519</v>
      </c>
      <c r="E332" s="197">
        <f>4*46</f>
        <v>184</v>
      </c>
      <c r="F332" s="261"/>
      <c r="G332" s="186">
        <f t="shared" si="17"/>
        <v>0</v>
      </c>
    </row>
    <row r="333" spans="1:7" ht="12.75">
      <c r="A333" s="256" t="s">
        <v>612</v>
      </c>
      <c r="B333" s="185"/>
      <c r="C333" s="184" t="s">
        <v>520</v>
      </c>
      <c r="D333" s="183" t="s">
        <v>519</v>
      </c>
      <c r="E333" s="197">
        <f>12*46</f>
        <v>552</v>
      </c>
      <c r="F333" s="261"/>
      <c r="G333" s="186">
        <f t="shared" si="17"/>
        <v>0</v>
      </c>
    </row>
    <row r="334" spans="1:7" ht="12.75">
      <c r="A334" s="256" t="s">
        <v>613</v>
      </c>
      <c r="B334" s="185"/>
      <c r="C334" s="184" t="s">
        <v>521</v>
      </c>
      <c r="D334" s="183" t="s">
        <v>522</v>
      </c>
      <c r="E334" s="197">
        <f>7*46</f>
        <v>322</v>
      </c>
      <c r="F334" s="261"/>
      <c r="G334" s="186">
        <f t="shared" si="17"/>
        <v>0</v>
      </c>
    </row>
    <row r="335" spans="1:7" ht="12.75">
      <c r="A335" s="256" t="s">
        <v>614</v>
      </c>
      <c r="B335" s="185"/>
      <c r="C335" s="184" t="s">
        <v>500</v>
      </c>
      <c r="D335" s="183" t="s">
        <v>496</v>
      </c>
      <c r="E335" s="197">
        <f>2*46</f>
        <v>92</v>
      </c>
      <c r="F335" s="261"/>
      <c r="G335" s="186">
        <f t="shared" si="17"/>
        <v>0</v>
      </c>
    </row>
    <row r="336" spans="1:7" ht="12.75">
      <c r="A336" s="256" t="s">
        <v>615</v>
      </c>
      <c r="B336" s="185"/>
      <c r="C336" s="184" t="s">
        <v>523</v>
      </c>
      <c r="D336" s="183" t="s">
        <v>519</v>
      </c>
      <c r="E336" s="197">
        <f>16*46</f>
        <v>736</v>
      </c>
      <c r="F336" s="261"/>
      <c r="G336" s="186">
        <f t="shared" si="17"/>
        <v>0</v>
      </c>
    </row>
    <row r="337" spans="1:7" ht="12.75">
      <c r="A337" s="256" t="s">
        <v>616</v>
      </c>
      <c r="B337" s="185"/>
      <c r="C337" s="184" t="s">
        <v>524</v>
      </c>
      <c r="D337" s="183" t="s">
        <v>519</v>
      </c>
      <c r="E337" s="197">
        <f>32*46</f>
        <v>1472</v>
      </c>
      <c r="F337" s="261"/>
      <c r="G337" s="186">
        <f t="shared" si="17"/>
        <v>0</v>
      </c>
    </row>
    <row r="338" spans="1:7" ht="12.75">
      <c r="A338" s="256"/>
      <c r="B338" s="185"/>
      <c r="C338" s="241" t="s">
        <v>159</v>
      </c>
      <c r="D338" s="194"/>
      <c r="E338" s="242"/>
      <c r="F338" s="262"/>
      <c r="G338" s="244">
        <f>SUM(G328:G337)</f>
        <v>0</v>
      </c>
    </row>
    <row r="339" spans="1:7" ht="12.75">
      <c r="A339" s="256" t="s">
        <v>604</v>
      </c>
      <c r="B339" s="185"/>
      <c r="C339" s="229" t="s">
        <v>525</v>
      </c>
      <c r="D339" s="232"/>
      <c r="E339" s="232"/>
      <c r="F339" s="233"/>
      <c r="G339" s="244">
        <f>G343</f>
        <v>0</v>
      </c>
    </row>
    <row r="340" spans="1:7" ht="12.75">
      <c r="A340" s="256" t="s">
        <v>617</v>
      </c>
      <c r="B340" s="185"/>
      <c r="C340" s="183" t="s">
        <v>491</v>
      </c>
      <c r="D340" s="183" t="s">
        <v>145</v>
      </c>
      <c r="E340" s="197">
        <f>2*46</f>
        <v>92</v>
      </c>
      <c r="F340" s="261"/>
      <c r="G340" s="186">
        <f>E340*F340</f>
        <v>0</v>
      </c>
    </row>
    <row r="341" spans="1:7" ht="12.75">
      <c r="A341" s="256" t="s">
        <v>618</v>
      </c>
      <c r="B341" s="185"/>
      <c r="C341" s="183" t="s">
        <v>492</v>
      </c>
      <c r="D341" s="183" t="s">
        <v>145</v>
      </c>
      <c r="E341" s="197">
        <f>0.75*46</f>
        <v>34.5</v>
      </c>
      <c r="F341" s="261"/>
      <c r="G341" s="186">
        <f>E341*F341</f>
        <v>0</v>
      </c>
    </row>
    <row r="342" spans="1:7" ht="12.75">
      <c r="A342" s="256" t="s">
        <v>619</v>
      </c>
      <c r="B342" s="185"/>
      <c r="C342" s="183" t="s">
        <v>493</v>
      </c>
      <c r="D342" s="183" t="s">
        <v>494</v>
      </c>
      <c r="E342" s="197">
        <v>184</v>
      </c>
      <c r="F342" s="261"/>
      <c r="G342" s="186">
        <f>E342*F342</f>
        <v>0</v>
      </c>
    </row>
    <row r="343" spans="1:7" ht="12.75">
      <c r="A343" s="256"/>
      <c r="B343" s="185"/>
      <c r="C343" s="227" t="s">
        <v>159</v>
      </c>
      <c r="D343" s="194"/>
      <c r="E343" s="242"/>
      <c r="F343" s="262"/>
      <c r="G343" s="244">
        <f>SUM(G340:G342)</f>
        <v>0</v>
      </c>
    </row>
    <row r="344" spans="1:7" ht="12.75">
      <c r="A344" s="256" t="s">
        <v>605</v>
      </c>
      <c r="B344" s="185"/>
      <c r="C344" s="229" t="s">
        <v>526</v>
      </c>
      <c r="D344" s="232"/>
      <c r="E344" s="232"/>
      <c r="F344" s="233"/>
      <c r="G344" s="260"/>
    </row>
    <row r="345" spans="1:7" ht="12.75">
      <c r="A345" s="256" t="s">
        <v>620</v>
      </c>
      <c r="B345" s="185"/>
      <c r="C345" s="183" t="s">
        <v>514</v>
      </c>
      <c r="D345" s="183" t="s">
        <v>412</v>
      </c>
      <c r="E345" s="197">
        <f>4*46</f>
        <v>184</v>
      </c>
      <c r="F345" s="261"/>
      <c r="G345" s="186">
        <f>E345*F345</f>
        <v>0</v>
      </c>
    </row>
    <row r="346" spans="1:7" ht="12.75">
      <c r="A346" s="256" t="s">
        <v>621</v>
      </c>
      <c r="B346" s="185"/>
      <c r="C346" s="183" t="s">
        <v>460</v>
      </c>
      <c r="D346" s="183" t="s">
        <v>412</v>
      </c>
      <c r="E346" s="197">
        <f>8*46</f>
        <v>368</v>
      </c>
      <c r="F346" s="261"/>
      <c r="G346" s="186">
        <f>E346*F346</f>
        <v>0</v>
      </c>
    </row>
    <row r="347" spans="1:7" ht="12.75">
      <c r="A347" s="256" t="s">
        <v>622</v>
      </c>
      <c r="B347" s="185"/>
      <c r="C347" s="183" t="s">
        <v>527</v>
      </c>
      <c r="D347" s="183" t="s">
        <v>412</v>
      </c>
      <c r="E347" s="197">
        <f>16*46</f>
        <v>736</v>
      </c>
      <c r="F347" s="261"/>
      <c r="G347" s="186">
        <f>E347*F347</f>
        <v>0</v>
      </c>
    </row>
    <row r="348" spans="1:7" ht="12.75">
      <c r="A348" s="256" t="s">
        <v>623</v>
      </c>
      <c r="B348" s="185"/>
      <c r="C348" s="183" t="s">
        <v>528</v>
      </c>
      <c r="D348" s="183" t="s">
        <v>412</v>
      </c>
      <c r="E348" s="197">
        <f>8*46</f>
        <v>368</v>
      </c>
      <c r="F348" s="261"/>
      <c r="G348" s="186">
        <f>E348*F348</f>
        <v>0</v>
      </c>
    </row>
    <row r="349" spans="1:7" ht="12.75">
      <c r="A349" s="256"/>
      <c r="B349" s="185"/>
      <c r="C349" s="227" t="s">
        <v>159</v>
      </c>
      <c r="D349" s="194"/>
      <c r="E349" s="242"/>
      <c r="F349" s="262"/>
      <c r="G349" s="244">
        <f>SUM(G345:G348)</f>
        <v>0</v>
      </c>
    </row>
    <row r="350" spans="1:7" ht="12.75">
      <c r="A350" s="256" t="s">
        <v>606</v>
      </c>
      <c r="B350" s="185"/>
      <c r="C350" s="298" t="s">
        <v>529</v>
      </c>
      <c r="D350" s="299"/>
      <c r="E350" s="299"/>
      <c r="F350" s="300"/>
      <c r="G350" s="260"/>
    </row>
    <row r="351" spans="1:7" ht="12.75">
      <c r="A351" s="256" t="s">
        <v>624</v>
      </c>
      <c r="B351" s="185"/>
      <c r="C351" s="183" t="s">
        <v>530</v>
      </c>
      <c r="D351" s="183" t="s">
        <v>480</v>
      </c>
      <c r="E351" s="197">
        <f>30*46</f>
        <v>1380</v>
      </c>
      <c r="F351" s="261"/>
      <c r="G351" s="186">
        <f>E351*F351</f>
        <v>0</v>
      </c>
    </row>
    <row r="352" spans="1:7" ht="12.75">
      <c r="A352" s="256" t="s">
        <v>625</v>
      </c>
      <c r="B352" s="185"/>
      <c r="C352" s="183" t="s">
        <v>531</v>
      </c>
      <c r="D352" s="183" t="s">
        <v>532</v>
      </c>
      <c r="E352" s="197">
        <f>14.4*46</f>
        <v>662.4</v>
      </c>
      <c r="F352" s="261"/>
      <c r="G352" s="186">
        <f>E352*F352</f>
        <v>0</v>
      </c>
    </row>
    <row r="353" spans="1:7" ht="12.75">
      <c r="A353" s="256" t="s">
        <v>626</v>
      </c>
      <c r="B353" s="185"/>
      <c r="C353" s="183" t="s">
        <v>533</v>
      </c>
      <c r="D353" s="183" t="s">
        <v>412</v>
      </c>
      <c r="E353" s="197">
        <f>8*46</f>
        <v>368</v>
      </c>
      <c r="F353" s="261"/>
      <c r="G353" s="186">
        <f>E353*F353</f>
        <v>0</v>
      </c>
    </row>
    <row r="354" spans="1:7" ht="12.75">
      <c r="A354" s="256" t="s">
        <v>627</v>
      </c>
      <c r="B354" s="185"/>
      <c r="C354" s="183" t="s">
        <v>534</v>
      </c>
      <c r="D354" s="183" t="s">
        <v>412</v>
      </c>
      <c r="E354" s="197">
        <f>8*46</f>
        <v>368</v>
      </c>
      <c r="F354" s="261"/>
      <c r="G354" s="186">
        <f>E354*F354</f>
        <v>0</v>
      </c>
    </row>
    <row r="355" spans="1:7" ht="12.75">
      <c r="A355" s="256"/>
      <c r="B355" s="185"/>
      <c r="C355" s="298" t="s">
        <v>159</v>
      </c>
      <c r="D355" s="299"/>
      <c r="E355" s="299"/>
      <c r="F355" s="300"/>
      <c r="G355" s="244">
        <f>SUM(G351:G354)</f>
        <v>0</v>
      </c>
    </row>
    <row r="356" spans="1:9" ht="12.75">
      <c r="A356" s="246">
        <v>14</v>
      </c>
      <c r="B356" s="185"/>
      <c r="C356" s="229" t="s">
        <v>628</v>
      </c>
      <c r="D356" s="254"/>
      <c r="E356" s="254"/>
      <c r="F356" s="254"/>
      <c r="G356" s="277">
        <f>G369+G379+G397</f>
        <v>0</v>
      </c>
      <c r="I356" s="282"/>
    </row>
    <row r="357" spans="1:7" ht="12.75">
      <c r="A357" s="256" t="s">
        <v>659</v>
      </c>
      <c r="B357" s="185"/>
      <c r="C357" s="298" t="s">
        <v>629</v>
      </c>
      <c r="D357" s="299"/>
      <c r="E357" s="299"/>
      <c r="F357" s="299"/>
      <c r="G357" s="263"/>
    </row>
    <row r="358" spans="1:7" ht="12.75">
      <c r="A358" s="256" t="s">
        <v>660</v>
      </c>
      <c r="B358" s="230"/>
      <c r="C358" s="255" t="s">
        <v>630</v>
      </c>
      <c r="D358" s="255" t="s">
        <v>484</v>
      </c>
      <c r="E358" s="264">
        <v>500</v>
      </c>
      <c r="F358" s="265"/>
      <c r="G358" s="266">
        <f>F358*E358</f>
        <v>0</v>
      </c>
    </row>
    <row r="359" spans="1:7" ht="12.75">
      <c r="A359" s="256" t="s">
        <v>661</v>
      </c>
      <c r="B359" s="230"/>
      <c r="C359" s="255" t="s">
        <v>820</v>
      </c>
      <c r="D359" s="255" t="s">
        <v>484</v>
      </c>
      <c r="E359" s="264">
        <v>2500</v>
      </c>
      <c r="F359" s="265"/>
      <c r="G359" s="266">
        <f aca="true" t="shared" si="18" ref="G359:G368">F359*E359</f>
        <v>0</v>
      </c>
    </row>
    <row r="360" spans="1:7" ht="12.75" customHeight="1">
      <c r="A360" s="256" t="s">
        <v>662</v>
      </c>
      <c r="B360" s="184" t="s">
        <v>304</v>
      </c>
      <c r="C360" s="255" t="s">
        <v>867</v>
      </c>
      <c r="D360" s="255" t="s">
        <v>657</v>
      </c>
      <c r="E360" s="264">
        <v>1200</v>
      </c>
      <c r="F360" s="265"/>
      <c r="G360" s="266">
        <f t="shared" si="18"/>
        <v>0</v>
      </c>
    </row>
    <row r="361" spans="1:7" ht="12.75">
      <c r="A361" s="256" t="s">
        <v>663</v>
      </c>
      <c r="B361" s="230"/>
      <c r="C361" s="255" t="s">
        <v>631</v>
      </c>
      <c r="D361" s="255" t="s">
        <v>144</v>
      </c>
      <c r="E361" s="264">
        <v>1800</v>
      </c>
      <c r="F361" s="265"/>
      <c r="G361" s="266">
        <f t="shared" si="18"/>
        <v>0</v>
      </c>
    </row>
    <row r="362" spans="1:7" ht="12.75">
      <c r="A362" s="256" t="s">
        <v>664</v>
      </c>
      <c r="B362" s="230"/>
      <c r="C362" s="255" t="s">
        <v>632</v>
      </c>
      <c r="D362" s="255" t="s">
        <v>144</v>
      </c>
      <c r="E362" s="264">
        <v>160</v>
      </c>
      <c r="F362" s="265"/>
      <c r="G362" s="266">
        <f t="shared" si="18"/>
        <v>0</v>
      </c>
    </row>
    <row r="363" spans="1:7" ht="12.75">
      <c r="A363" s="256" t="s">
        <v>665</v>
      </c>
      <c r="B363" s="230"/>
      <c r="C363" s="255" t="s">
        <v>633</v>
      </c>
      <c r="D363" s="255" t="s">
        <v>144</v>
      </c>
      <c r="E363" s="264">
        <v>734</v>
      </c>
      <c r="F363" s="265"/>
      <c r="G363" s="266">
        <f t="shared" si="18"/>
        <v>0</v>
      </c>
    </row>
    <row r="364" spans="1:7" ht="12.75">
      <c r="A364" s="256" t="s">
        <v>666</v>
      </c>
      <c r="B364" s="230"/>
      <c r="C364" s="255" t="s">
        <v>634</v>
      </c>
      <c r="D364" s="255" t="s">
        <v>144</v>
      </c>
      <c r="E364" s="264">
        <v>5024.5</v>
      </c>
      <c r="F364" s="265"/>
      <c r="G364" s="266">
        <f t="shared" si="18"/>
        <v>0</v>
      </c>
    </row>
    <row r="365" spans="1:7" ht="12.75">
      <c r="A365" s="256" t="s">
        <v>667</v>
      </c>
      <c r="B365" s="230"/>
      <c r="C365" s="255" t="s">
        <v>635</v>
      </c>
      <c r="D365" s="255" t="s">
        <v>144</v>
      </c>
      <c r="E365" s="264">
        <v>7012</v>
      </c>
      <c r="F365" s="265"/>
      <c r="G365" s="266">
        <f t="shared" si="18"/>
        <v>0</v>
      </c>
    </row>
    <row r="366" spans="1:7" ht="12.75">
      <c r="A366" s="256" t="s">
        <v>668</v>
      </c>
      <c r="B366" s="230"/>
      <c r="C366" s="255" t="s">
        <v>636</v>
      </c>
      <c r="D366" s="255" t="s">
        <v>144</v>
      </c>
      <c r="E366" s="264">
        <v>478.5</v>
      </c>
      <c r="F366" s="265"/>
      <c r="G366" s="266">
        <f t="shared" si="18"/>
        <v>0</v>
      </c>
    </row>
    <row r="367" spans="1:7" ht="12.75">
      <c r="A367" s="256" t="s">
        <v>669</v>
      </c>
      <c r="B367" s="230"/>
      <c r="C367" s="255" t="s">
        <v>637</v>
      </c>
      <c r="D367" s="255" t="s">
        <v>144</v>
      </c>
      <c r="E367" s="264">
        <v>8959.5</v>
      </c>
      <c r="F367" s="265"/>
      <c r="G367" s="266">
        <f t="shared" si="18"/>
        <v>0</v>
      </c>
    </row>
    <row r="368" spans="1:7" ht="12.75">
      <c r="A368" s="256" t="s">
        <v>670</v>
      </c>
      <c r="B368" s="230"/>
      <c r="C368" s="255" t="s">
        <v>638</v>
      </c>
      <c r="D368" s="255" t="s">
        <v>144</v>
      </c>
      <c r="E368" s="264">
        <v>50</v>
      </c>
      <c r="F368" s="265"/>
      <c r="G368" s="266">
        <f t="shared" si="18"/>
        <v>0</v>
      </c>
    </row>
    <row r="369" spans="1:7" ht="12.75">
      <c r="A369" s="256"/>
      <c r="B369" s="230"/>
      <c r="C369" s="298" t="s">
        <v>159</v>
      </c>
      <c r="D369" s="299"/>
      <c r="E369" s="299"/>
      <c r="F369" s="299"/>
      <c r="G369" s="267">
        <f>G358+G359+G360+G361+G362+G363+G364+G365+G366+G367+G368</f>
        <v>0</v>
      </c>
    </row>
    <row r="370" spans="1:7" ht="12.75">
      <c r="A370" s="256" t="s">
        <v>671</v>
      </c>
      <c r="B370" s="230"/>
      <c r="C370" s="298" t="s">
        <v>639</v>
      </c>
      <c r="D370" s="299"/>
      <c r="E370" s="299"/>
      <c r="F370" s="299"/>
      <c r="G370" s="255"/>
    </row>
    <row r="371" spans="1:7" ht="12.75">
      <c r="A371" s="256" t="s">
        <v>672</v>
      </c>
      <c r="B371" s="230"/>
      <c r="C371" s="255" t="s">
        <v>640</v>
      </c>
      <c r="D371" s="255" t="s">
        <v>484</v>
      </c>
      <c r="E371" s="264">
        <v>463</v>
      </c>
      <c r="F371" s="265"/>
      <c r="G371" s="266">
        <f>F371*E371</f>
        <v>0</v>
      </c>
    </row>
    <row r="372" spans="1:7" ht="12.75">
      <c r="A372" s="256" t="s">
        <v>673</v>
      </c>
      <c r="B372" s="230"/>
      <c r="C372" s="255" t="s">
        <v>641</v>
      </c>
      <c r="D372" s="255" t="s">
        <v>484</v>
      </c>
      <c r="E372" s="264">
        <v>254</v>
      </c>
      <c r="F372" s="265"/>
      <c r="G372" s="266">
        <f aca="true" t="shared" si="19" ref="G372:G378">F372*E372</f>
        <v>0</v>
      </c>
    </row>
    <row r="373" spans="1:7" ht="12.75">
      <c r="A373" s="256" t="s">
        <v>674</v>
      </c>
      <c r="B373" s="230"/>
      <c r="C373" s="255" t="s">
        <v>642</v>
      </c>
      <c r="D373" s="255" t="s">
        <v>484</v>
      </c>
      <c r="E373" s="264">
        <v>300</v>
      </c>
      <c r="F373" s="265"/>
      <c r="G373" s="266">
        <f t="shared" si="19"/>
        <v>0</v>
      </c>
    </row>
    <row r="374" spans="1:7" ht="12.75">
      <c r="A374" s="256" t="s">
        <v>675</v>
      </c>
      <c r="B374" s="230"/>
      <c r="C374" s="255" t="s">
        <v>643</v>
      </c>
      <c r="D374" s="255" t="s">
        <v>484</v>
      </c>
      <c r="E374" s="264">
        <v>52</v>
      </c>
      <c r="F374" s="265"/>
      <c r="G374" s="266">
        <f t="shared" si="19"/>
        <v>0</v>
      </c>
    </row>
    <row r="375" spans="1:7" ht="12.75">
      <c r="A375" s="256" t="s">
        <v>676</v>
      </c>
      <c r="B375" s="230"/>
      <c r="C375" s="255" t="s">
        <v>644</v>
      </c>
      <c r="D375" s="255" t="s">
        <v>484</v>
      </c>
      <c r="E375" s="264">
        <v>297</v>
      </c>
      <c r="F375" s="265"/>
      <c r="G375" s="266">
        <f t="shared" si="19"/>
        <v>0</v>
      </c>
    </row>
    <row r="376" spans="1:7" ht="12.75">
      <c r="A376" s="256" t="s">
        <v>677</v>
      </c>
      <c r="B376" s="230"/>
      <c r="C376" s="255" t="s">
        <v>645</v>
      </c>
      <c r="D376" s="255" t="s">
        <v>484</v>
      </c>
      <c r="E376" s="264">
        <v>1069</v>
      </c>
      <c r="F376" s="265"/>
      <c r="G376" s="266">
        <f t="shared" si="19"/>
        <v>0</v>
      </c>
    </row>
    <row r="377" spans="1:7" ht="12.75">
      <c r="A377" s="256" t="s">
        <v>678</v>
      </c>
      <c r="B377" s="230"/>
      <c r="C377" s="255" t="s">
        <v>646</v>
      </c>
      <c r="D377" s="255" t="s">
        <v>484</v>
      </c>
      <c r="E377" s="264">
        <v>78</v>
      </c>
      <c r="F377" s="265"/>
      <c r="G377" s="266">
        <f t="shared" si="19"/>
        <v>0</v>
      </c>
    </row>
    <row r="378" spans="1:7" ht="12.75">
      <c r="A378" s="256" t="s">
        <v>679</v>
      </c>
      <c r="B378" s="230"/>
      <c r="C378" s="255" t="s">
        <v>647</v>
      </c>
      <c r="D378" s="255" t="s">
        <v>484</v>
      </c>
      <c r="E378" s="264">
        <v>297</v>
      </c>
      <c r="F378" s="265"/>
      <c r="G378" s="266">
        <f t="shared" si="19"/>
        <v>0</v>
      </c>
    </row>
    <row r="379" spans="1:7" ht="12.75">
      <c r="A379" s="256"/>
      <c r="B379" s="230"/>
      <c r="C379" s="298" t="s">
        <v>159</v>
      </c>
      <c r="D379" s="299"/>
      <c r="E379" s="299"/>
      <c r="F379" s="299"/>
      <c r="G379" s="267">
        <f>G371+G372+G373+G374+G375+G376+G377+G378</f>
        <v>0</v>
      </c>
    </row>
    <row r="380" spans="1:7" ht="12.75">
      <c r="A380" s="256" t="s">
        <v>680</v>
      </c>
      <c r="B380" s="230"/>
      <c r="C380" s="298" t="s">
        <v>648</v>
      </c>
      <c r="D380" s="299"/>
      <c r="E380" s="299"/>
      <c r="F380" s="299"/>
      <c r="G380" s="255"/>
    </row>
    <row r="381" spans="1:7" ht="204">
      <c r="A381" s="256" t="s">
        <v>681</v>
      </c>
      <c r="B381" s="230"/>
      <c r="C381" s="268" t="s">
        <v>649</v>
      </c>
      <c r="D381" s="255" t="s">
        <v>650</v>
      </c>
      <c r="E381" s="264">
        <v>150</v>
      </c>
      <c r="F381" s="189"/>
      <c r="G381" s="266">
        <f>F381*E381</f>
        <v>0</v>
      </c>
    </row>
    <row r="382" spans="1:7" ht="140.25">
      <c r="A382" s="269" t="s">
        <v>682</v>
      </c>
      <c r="B382" s="270"/>
      <c r="C382" s="268" t="s">
        <v>651</v>
      </c>
      <c r="D382" s="271" t="s">
        <v>484</v>
      </c>
      <c r="E382" s="272">
        <v>200</v>
      </c>
      <c r="F382" s="265"/>
      <c r="G382" s="266">
        <f aca="true" t="shared" si="20" ref="G382:G389">F382*E382</f>
        <v>0</v>
      </c>
    </row>
    <row r="383" spans="1:7" ht="102">
      <c r="A383" s="269" t="s">
        <v>683</v>
      </c>
      <c r="B383" s="270"/>
      <c r="C383" s="273" t="s">
        <v>652</v>
      </c>
      <c r="D383" s="271" t="s">
        <v>653</v>
      </c>
      <c r="E383" s="272">
        <v>550</v>
      </c>
      <c r="F383" s="189"/>
      <c r="G383" s="266">
        <f t="shared" si="20"/>
        <v>0</v>
      </c>
    </row>
    <row r="384" spans="1:7" ht="204">
      <c r="A384" s="256" t="s">
        <v>684</v>
      </c>
      <c r="B384" s="230"/>
      <c r="C384" s="273" t="s">
        <v>654</v>
      </c>
      <c r="D384" s="255" t="s">
        <v>484</v>
      </c>
      <c r="E384" s="264">
        <v>270</v>
      </c>
      <c r="F384" s="189"/>
      <c r="G384" s="266">
        <f t="shared" si="20"/>
        <v>0</v>
      </c>
    </row>
    <row r="385" spans="1:7" ht="102">
      <c r="A385" s="256" t="s">
        <v>685</v>
      </c>
      <c r="B385" s="230"/>
      <c r="C385" s="274" t="s">
        <v>655</v>
      </c>
      <c r="D385" s="255" t="s">
        <v>484</v>
      </c>
      <c r="E385" s="264">
        <v>34</v>
      </c>
      <c r="F385" s="189"/>
      <c r="G385" s="266">
        <f t="shared" si="20"/>
        <v>0</v>
      </c>
    </row>
    <row r="386" spans="1:7" ht="25.5">
      <c r="A386" s="256" t="s">
        <v>686</v>
      </c>
      <c r="B386" s="230"/>
      <c r="C386" s="275" t="s">
        <v>656</v>
      </c>
      <c r="D386" s="255" t="s">
        <v>657</v>
      </c>
      <c r="E386" s="264">
        <v>44000</v>
      </c>
      <c r="F386" s="189"/>
      <c r="G386" s="266">
        <f t="shared" si="20"/>
        <v>0</v>
      </c>
    </row>
    <row r="387" spans="1:7" ht="12.75">
      <c r="A387" s="256" t="s">
        <v>687</v>
      </c>
      <c r="B387" s="230"/>
      <c r="C387" s="275" t="s">
        <v>658</v>
      </c>
      <c r="D387" s="255" t="s">
        <v>657</v>
      </c>
      <c r="E387" s="264">
        <v>8800</v>
      </c>
      <c r="F387" s="189"/>
      <c r="G387" s="266">
        <f t="shared" si="20"/>
        <v>0</v>
      </c>
    </row>
    <row r="388" spans="1:7" ht="12.75">
      <c r="A388" s="256" t="s">
        <v>688</v>
      </c>
      <c r="B388" s="230"/>
      <c r="C388" s="275" t="s">
        <v>817</v>
      </c>
      <c r="D388" s="255" t="s">
        <v>484</v>
      </c>
      <c r="E388" s="264">
        <v>132</v>
      </c>
      <c r="F388" s="189"/>
      <c r="G388" s="266">
        <f t="shared" si="20"/>
        <v>0</v>
      </c>
    </row>
    <row r="389" spans="1:7" ht="14.25">
      <c r="A389" s="256" t="s">
        <v>689</v>
      </c>
      <c r="B389" s="230"/>
      <c r="C389" s="275" t="s">
        <v>818</v>
      </c>
      <c r="D389" s="255" t="s">
        <v>657</v>
      </c>
      <c r="E389" s="264">
        <v>2640</v>
      </c>
      <c r="F389" s="189"/>
      <c r="G389" s="266">
        <f t="shared" si="20"/>
        <v>0</v>
      </c>
    </row>
    <row r="390" spans="1:7" ht="12.75">
      <c r="A390" s="256" t="s">
        <v>797</v>
      </c>
      <c r="B390" s="230"/>
      <c r="C390" s="290" t="s">
        <v>798</v>
      </c>
      <c r="D390" s="18"/>
      <c r="E390" s="288"/>
      <c r="F390" s="289"/>
      <c r="G390" s="266"/>
    </row>
    <row r="391" spans="1:7" ht="309.75" customHeight="1">
      <c r="A391" s="256" t="s">
        <v>799</v>
      </c>
      <c r="B391" s="230"/>
      <c r="C391" s="268" t="s">
        <v>800</v>
      </c>
      <c r="D391" s="255" t="s">
        <v>494</v>
      </c>
      <c r="E391" s="264">
        <v>100</v>
      </c>
      <c r="F391" s="189"/>
      <c r="G391" s="266">
        <f aca="true" t="shared" si="21" ref="G391:G396">F391*E391</f>
        <v>0</v>
      </c>
    </row>
    <row r="392" spans="1:7" ht="176.25" customHeight="1">
      <c r="A392" s="256" t="s">
        <v>802</v>
      </c>
      <c r="B392" s="230"/>
      <c r="C392" s="268" t="s">
        <v>803</v>
      </c>
      <c r="D392" s="255" t="s">
        <v>801</v>
      </c>
      <c r="E392" s="264">
        <v>100</v>
      </c>
      <c r="F392" s="189"/>
      <c r="G392" s="266">
        <f t="shared" si="21"/>
        <v>0</v>
      </c>
    </row>
    <row r="393" spans="1:7" ht="201" customHeight="1">
      <c r="A393" s="256" t="s">
        <v>804</v>
      </c>
      <c r="B393" s="230"/>
      <c r="C393" s="268" t="s">
        <v>805</v>
      </c>
      <c r="D393" s="255" t="s">
        <v>801</v>
      </c>
      <c r="E393" s="264">
        <v>10</v>
      </c>
      <c r="F393" s="189"/>
      <c r="G393" s="266">
        <f t="shared" si="21"/>
        <v>0</v>
      </c>
    </row>
    <row r="394" spans="1:7" ht="258.75" customHeight="1">
      <c r="A394" s="256" t="s">
        <v>807</v>
      </c>
      <c r="B394" s="230"/>
      <c r="C394" s="268" t="s">
        <v>806</v>
      </c>
      <c r="D394" s="255" t="s">
        <v>801</v>
      </c>
      <c r="E394" s="264">
        <v>100</v>
      </c>
      <c r="F394" s="189"/>
      <c r="G394" s="266">
        <f t="shared" si="21"/>
        <v>0</v>
      </c>
    </row>
    <row r="395" spans="1:7" ht="18" customHeight="1">
      <c r="A395" s="256" t="s">
        <v>808</v>
      </c>
      <c r="B395" s="230"/>
      <c r="C395" s="291" t="s">
        <v>811</v>
      </c>
      <c r="D395" s="255" t="s">
        <v>494</v>
      </c>
      <c r="E395" s="264">
        <v>10</v>
      </c>
      <c r="F395" s="189"/>
      <c r="G395" s="266">
        <f t="shared" si="21"/>
        <v>0</v>
      </c>
    </row>
    <row r="396" spans="1:7" ht="12.75">
      <c r="A396" s="256" t="s">
        <v>809</v>
      </c>
      <c r="B396" s="230"/>
      <c r="C396" s="291" t="s">
        <v>810</v>
      </c>
      <c r="D396" s="271" t="s">
        <v>812</v>
      </c>
      <c r="E396" s="272">
        <v>15</v>
      </c>
      <c r="F396" s="292"/>
      <c r="G396" s="266">
        <f t="shared" si="21"/>
        <v>0</v>
      </c>
    </row>
    <row r="397" spans="1:7" ht="12.75">
      <c r="A397" s="256"/>
      <c r="B397" s="230"/>
      <c r="C397" s="318" t="s">
        <v>159</v>
      </c>
      <c r="D397" s="318"/>
      <c r="E397" s="318"/>
      <c r="F397" s="318"/>
      <c r="G397" s="267">
        <f>G389+G388+G387+G386+G385+G384+G383+G382+G381+G396+G395+G394+G393+G392+G391</f>
        <v>0</v>
      </c>
    </row>
    <row r="398" spans="1:7" ht="12.75">
      <c r="A398" s="246">
        <v>15</v>
      </c>
      <c r="B398" s="185"/>
      <c r="C398" s="229" t="s">
        <v>719</v>
      </c>
      <c r="D398" s="232"/>
      <c r="E398" s="232"/>
      <c r="F398" s="232"/>
      <c r="G398" s="276">
        <f>G428</f>
        <v>0</v>
      </c>
    </row>
    <row r="399" spans="1:7" ht="12.75">
      <c r="A399" s="256" t="s">
        <v>720</v>
      </c>
      <c r="B399" s="185"/>
      <c r="C399" s="229" t="s">
        <v>690</v>
      </c>
      <c r="D399" s="232"/>
      <c r="E399" s="232"/>
      <c r="F399" s="232"/>
      <c r="G399" s="244"/>
    </row>
    <row r="400" spans="1:7" ht="12.75">
      <c r="A400" s="256" t="s">
        <v>721</v>
      </c>
      <c r="B400" s="185"/>
      <c r="C400" s="183" t="s">
        <v>691</v>
      </c>
      <c r="D400" s="183" t="s">
        <v>3</v>
      </c>
      <c r="E400" s="197">
        <v>4</v>
      </c>
      <c r="F400" s="261"/>
      <c r="G400" s="186">
        <f>F400*E400</f>
        <v>0</v>
      </c>
    </row>
    <row r="401" spans="1:7" ht="12.75">
      <c r="A401" s="256" t="s">
        <v>722</v>
      </c>
      <c r="B401" s="185"/>
      <c r="C401" s="183" t="s">
        <v>692</v>
      </c>
      <c r="D401" s="183" t="s">
        <v>3</v>
      </c>
      <c r="E401" s="197">
        <v>1</v>
      </c>
      <c r="F401" s="261"/>
      <c r="G401" s="186">
        <f aca="true" t="shared" si="22" ref="G401:G427">F401*E401</f>
        <v>0</v>
      </c>
    </row>
    <row r="402" spans="1:7" ht="12.75">
      <c r="A402" s="256" t="s">
        <v>723</v>
      </c>
      <c r="B402" s="185"/>
      <c r="C402" s="183" t="s">
        <v>693</v>
      </c>
      <c r="D402" s="183" t="s">
        <v>3</v>
      </c>
      <c r="E402" s="197">
        <v>1</v>
      </c>
      <c r="F402" s="261"/>
      <c r="G402" s="186">
        <f t="shared" si="22"/>
        <v>0</v>
      </c>
    </row>
    <row r="403" spans="1:7" ht="12.75">
      <c r="A403" s="256" t="s">
        <v>724</v>
      </c>
      <c r="B403" s="185"/>
      <c r="C403" s="183" t="s">
        <v>694</v>
      </c>
      <c r="D403" s="183" t="s">
        <v>3</v>
      </c>
      <c r="E403" s="197">
        <v>82</v>
      </c>
      <c r="F403" s="261"/>
      <c r="G403" s="186">
        <f t="shared" si="22"/>
        <v>0</v>
      </c>
    </row>
    <row r="404" spans="1:7" ht="12.75">
      <c r="A404" s="256" t="s">
        <v>725</v>
      </c>
      <c r="B404" s="185"/>
      <c r="C404" s="183" t="s">
        <v>695</v>
      </c>
      <c r="D404" s="183" t="s">
        <v>3</v>
      </c>
      <c r="E404" s="197">
        <v>82</v>
      </c>
      <c r="F404" s="261"/>
      <c r="G404" s="186">
        <f t="shared" si="22"/>
        <v>0</v>
      </c>
    </row>
    <row r="405" spans="1:7" ht="12.75">
      <c r="A405" s="256" t="s">
        <v>726</v>
      </c>
      <c r="B405" s="185"/>
      <c r="C405" s="183" t="s">
        <v>696</v>
      </c>
      <c r="D405" s="183" t="s">
        <v>3</v>
      </c>
      <c r="E405" s="197">
        <v>48</v>
      </c>
      <c r="F405" s="261"/>
      <c r="G405" s="186">
        <f t="shared" si="22"/>
        <v>0</v>
      </c>
    </row>
    <row r="406" spans="1:7" ht="12.75">
      <c r="A406" s="256" t="s">
        <v>727</v>
      </c>
      <c r="B406" s="185"/>
      <c r="C406" s="183" t="s">
        <v>697</v>
      </c>
      <c r="D406" s="183" t="s">
        <v>3</v>
      </c>
      <c r="E406" s="197">
        <v>82</v>
      </c>
      <c r="F406" s="261"/>
      <c r="G406" s="186">
        <f t="shared" si="22"/>
        <v>0</v>
      </c>
    </row>
    <row r="407" spans="1:7" ht="12.75">
      <c r="A407" s="256" t="s">
        <v>728</v>
      </c>
      <c r="B407" s="185"/>
      <c r="C407" s="183" t="s">
        <v>698</v>
      </c>
      <c r="D407" s="183" t="s">
        <v>3</v>
      </c>
      <c r="E407" s="197">
        <v>4</v>
      </c>
      <c r="F407" s="261"/>
      <c r="G407" s="186">
        <f t="shared" si="22"/>
        <v>0</v>
      </c>
    </row>
    <row r="408" spans="1:7" ht="12.75">
      <c r="A408" s="256" t="s">
        <v>729</v>
      </c>
      <c r="B408" s="185"/>
      <c r="C408" s="183" t="s">
        <v>699</v>
      </c>
      <c r="D408" s="183" t="s">
        <v>3</v>
      </c>
      <c r="E408" s="197">
        <v>48</v>
      </c>
      <c r="F408" s="261"/>
      <c r="G408" s="186">
        <f t="shared" si="22"/>
        <v>0</v>
      </c>
    </row>
    <row r="409" spans="1:7" ht="12.75">
      <c r="A409" s="256" t="s">
        <v>730</v>
      </c>
      <c r="B409" s="185"/>
      <c r="C409" s="183" t="s">
        <v>700</v>
      </c>
      <c r="D409" s="183" t="s">
        <v>3</v>
      </c>
      <c r="E409" s="197">
        <v>6</v>
      </c>
      <c r="F409" s="261"/>
      <c r="G409" s="186">
        <f t="shared" si="22"/>
        <v>0</v>
      </c>
    </row>
    <row r="410" spans="1:7" ht="12.75">
      <c r="A410" s="256" t="s">
        <v>731</v>
      </c>
      <c r="B410" s="185"/>
      <c r="C410" s="183" t="s">
        <v>701</v>
      </c>
      <c r="D410" s="183" t="s">
        <v>3</v>
      </c>
      <c r="E410" s="197">
        <v>1</v>
      </c>
      <c r="F410" s="261"/>
      <c r="G410" s="186">
        <f t="shared" si="22"/>
        <v>0</v>
      </c>
    </row>
    <row r="411" spans="1:7" ht="12.75">
      <c r="A411" s="256" t="s">
        <v>732</v>
      </c>
      <c r="B411" s="185"/>
      <c r="C411" s="183" t="s">
        <v>702</v>
      </c>
      <c r="D411" s="183" t="s">
        <v>3</v>
      </c>
      <c r="E411" s="197">
        <v>38</v>
      </c>
      <c r="F411" s="261"/>
      <c r="G411" s="186">
        <f t="shared" si="22"/>
        <v>0</v>
      </c>
    </row>
    <row r="412" spans="1:7" ht="12.75">
      <c r="A412" s="256" t="s">
        <v>733</v>
      </c>
      <c r="B412" s="185"/>
      <c r="C412" s="183" t="s">
        <v>703</v>
      </c>
      <c r="D412" s="183" t="s">
        <v>3</v>
      </c>
      <c r="E412" s="197">
        <v>10</v>
      </c>
      <c r="F412" s="261"/>
      <c r="G412" s="186">
        <f t="shared" si="22"/>
        <v>0</v>
      </c>
    </row>
    <row r="413" spans="1:7" ht="12.75">
      <c r="A413" s="256" t="s">
        <v>734</v>
      </c>
      <c r="B413" s="185"/>
      <c r="C413" s="183" t="s">
        <v>704</v>
      </c>
      <c r="D413" s="183" t="s">
        <v>3</v>
      </c>
      <c r="E413" s="197">
        <v>3</v>
      </c>
      <c r="F413" s="261"/>
      <c r="G413" s="186">
        <f t="shared" si="22"/>
        <v>0</v>
      </c>
    </row>
    <row r="414" spans="1:7" ht="12.75">
      <c r="A414" s="256" t="s">
        <v>735</v>
      </c>
      <c r="B414" s="185"/>
      <c r="C414" s="183" t="s">
        <v>705</v>
      </c>
      <c r="D414" s="183" t="s">
        <v>3</v>
      </c>
      <c r="E414" s="197">
        <v>2</v>
      </c>
      <c r="F414" s="261"/>
      <c r="G414" s="186">
        <f t="shared" si="22"/>
        <v>0</v>
      </c>
    </row>
    <row r="415" spans="1:7" ht="12.75">
      <c r="A415" s="256" t="s">
        <v>736</v>
      </c>
      <c r="B415" s="185"/>
      <c r="C415" s="183" t="s">
        <v>706</v>
      </c>
      <c r="D415" s="183" t="s">
        <v>3</v>
      </c>
      <c r="E415" s="197">
        <v>6</v>
      </c>
      <c r="F415" s="261"/>
      <c r="G415" s="186">
        <f t="shared" si="22"/>
        <v>0</v>
      </c>
    </row>
    <row r="416" spans="1:7" ht="12.75">
      <c r="A416" s="256" t="s">
        <v>737</v>
      </c>
      <c r="B416" s="185"/>
      <c r="C416" s="183" t="s">
        <v>707</v>
      </c>
      <c r="D416" s="183" t="s">
        <v>3</v>
      </c>
      <c r="E416" s="197">
        <v>1</v>
      </c>
      <c r="F416" s="261"/>
      <c r="G416" s="186">
        <f t="shared" si="22"/>
        <v>0</v>
      </c>
    </row>
    <row r="417" spans="1:7" ht="12.75">
      <c r="A417" s="256" t="s">
        <v>738</v>
      </c>
      <c r="B417" s="185"/>
      <c r="C417" s="183" t="s">
        <v>708</v>
      </c>
      <c r="D417" s="183" t="s">
        <v>3</v>
      </c>
      <c r="E417" s="197">
        <v>1</v>
      </c>
      <c r="F417" s="261"/>
      <c r="G417" s="186">
        <f t="shared" si="22"/>
        <v>0</v>
      </c>
    </row>
    <row r="418" spans="1:7" ht="12.75">
      <c r="A418" s="256" t="s">
        <v>739</v>
      </c>
      <c r="B418" s="185"/>
      <c r="C418" s="183" t="s">
        <v>709</v>
      </c>
      <c r="D418" s="183" t="s">
        <v>3</v>
      </c>
      <c r="E418" s="197">
        <v>1</v>
      </c>
      <c r="F418" s="261"/>
      <c r="G418" s="186">
        <f t="shared" si="22"/>
        <v>0</v>
      </c>
    </row>
    <row r="419" spans="1:7" ht="12.75">
      <c r="A419" s="256" t="s">
        <v>740</v>
      </c>
      <c r="B419" s="185"/>
      <c r="C419" s="183" t="s">
        <v>710</v>
      </c>
      <c r="D419" s="183" t="s">
        <v>3</v>
      </c>
      <c r="E419" s="197">
        <v>82</v>
      </c>
      <c r="F419" s="261"/>
      <c r="G419" s="186">
        <f t="shared" si="22"/>
        <v>0</v>
      </c>
    </row>
    <row r="420" spans="1:7" ht="12.75">
      <c r="A420" s="256" t="s">
        <v>741</v>
      </c>
      <c r="B420" s="185"/>
      <c r="C420" s="183" t="s">
        <v>711</v>
      </c>
      <c r="D420" s="183" t="s">
        <v>3</v>
      </c>
      <c r="E420" s="197">
        <v>1</v>
      </c>
      <c r="F420" s="261"/>
      <c r="G420" s="186">
        <f t="shared" si="22"/>
        <v>0</v>
      </c>
    </row>
    <row r="421" spans="1:7" ht="12.75">
      <c r="A421" s="256" t="s">
        <v>742</v>
      </c>
      <c r="B421" s="248"/>
      <c r="C421" s="247" t="s">
        <v>377</v>
      </c>
      <c r="D421" s="183" t="s">
        <v>3</v>
      </c>
      <c r="E421" s="197">
        <v>38</v>
      </c>
      <c r="F421" s="261"/>
      <c r="G421" s="186">
        <f t="shared" si="22"/>
        <v>0</v>
      </c>
    </row>
    <row r="422" spans="1:7" ht="12.75">
      <c r="A422" s="256" t="s">
        <v>743</v>
      </c>
      <c r="B422" s="185"/>
      <c r="C422" s="183" t="s">
        <v>712</v>
      </c>
      <c r="D422" s="183" t="s">
        <v>3</v>
      </c>
      <c r="E422" s="197">
        <v>82</v>
      </c>
      <c r="F422" s="261"/>
      <c r="G422" s="186">
        <f t="shared" si="22"/>
        <v>0</v>
      </c>
    </row>
    <row r="423" spans="1:7" ht="12.75">
      <c r="A423" s="256" t="s">
        <v>744</v>
      </c>
      <c r="B423" s="185"/>
      <c r="C423" s="183" t="s">
        <v>713</v>
      </c>
      <c r="D423" s="183" t="s">
        <v>3</v>
      </c>
      <c r="E423" s="197">
        <v>4</v>
      </c>
      <c r="F423" s="261"/>
      <c r="G423" s="186">
        <f t="shared" si="22"/>
        <v>0</v>
      </c>
    </row>
    <row r="424" spans="1:7" ht="12.75">
      <c r="A424" s="256" t="s">
        <v>745</v>
      </c>
      <c r="B424" s="185"/>
      <c r="C424" s="183" t="s">
        <v>714</v>
      </c>
      <c r="D424" s="183" t="s">
        <v>657</v>
      </c>
      <c r="E424" s="197">
        <v>42000</v>
      </c>
      <c r="F424" s="261"/>
      <c r="G424" s="186">
        <f t="shared" si="22"/>
        <v>0</v>
      </c>
    </row>
    <row r="425" spans="1:7" ht="12.75">
      <c r="A425" s="256" t="s">
        <v>746</v>
      </c>
      <c r="B425" s="185"/>
      <c r="C425" s="183" t="s">
        <v>715</v>
      </c>
      <c r="D425" s="183" t="s">
        <v>657</v>
      </c>
      <c r="E425" s="197">
        <v>42000</v>
      </c>
      <c r="F425" s="261"/>
      <c r="G425" s="186">
        <f t="shared" si="22"/>
        <v>0</v>
      </c>
    </row>
    <row r="426" spans="1:7" ht="12.75">
      <c r="A426" s="256" t="s">
        <v>747</v>
      </c>
      <c r="B426" s="185"/>
      <c r="C426" s="183" t="s">
        <v>716</v>
      </c>
      <c r="D426" s="183" t="s">
        <v>657</v>
      </c>
      <c r="E426" s="197">
        <v>9200</v>
      </c>
      <c r="F426" s="261"/>
      <c r="G426" s="186">
        <f t="shared" si="22"/>
        <v>0</v>
      </c>
    </row>
    <row r="427" spans="1:11" ht="12.75">
      <c r="A427" s="256" t="s">
        <v>748</v>
      </c>
      <c r="B427" s="185"/>
      <c r="C427" s="183" t="s">
        <v>717</v>
      </c>
      <c r="D427" s="183" t="s">
        <v>140</v>
      </c>
      <c r="E427" s="197">
        <v>11400</v>
      </c>
      <c r="F427" s="261"/>
      <c r="G427" s="186">
        <f t="shared" si="22"/>
        <v>0</v>
      </c>
      <c r="K427" s="283"/>
    </row>
    <row r="428" spans="1:7" ht="12.75">
      <c r="A428" s="256"/>
      <c r="B428" s="185"/>
      <c r="C428" s="317" t="s">
        <v>718</v>
      </c>
      <c r="D428" s="303"/>
      <c r="E428" s="303"/>
      <c r="F428" s="303"/>
      <c r="G428" s="263">
        <f>SUM(G400:G427)</f>
        <v>0</v>
      </c>
    </row>
    <row r="429" spans="1:7" ht="12.75">
      <c r="A429" s="246">
        <v>16</v>
      </c>
      <c r="B429" s="185"/>
      <c r="C429" s="298" t="s">
        <v>755</v>
      </c>
      <c r="D429" s="299"/>
      <c r="E429" s="299"/>
      <c r="F429" s="300"/>
      <c r="G429" s="244">
        <f>G437+G441</f>
        <v>0</v>
      </c>
    </row>
    <row r="430" spans="1:7" ht="12.75">
      <c r="A430" s="246" t="s">
        <v>756</v>
      </c>
      <c r="B430" s="185"/>
      <c r="C430" s="298" t="s">
        <v>757</v>
      </c>
      <c r="D430" s="299"/>
      <c r="E430" s="299"/>
      <c r="F430" s="300"/>
      <c r="G430" s="186"/>
    </row>
    <row r="431" spans="1:7" ht="12.75">
      <c r="A431" s="246" t="s">
        <v>758</v>
      </c>
      <c r="B431" s="185"/>
      <c r="C431" s="183" t="s">
        <v>759</v>
      </c>
      <c r="D431" s="183" t="s">
        <v>760</v>
      </c>
      <c r="E431" s="197">
        <v>12</v>
      </c>
      <c r="F431" s="261"/>
      <c r="G431" s="186">
        <f>F431*E431</f>
        <v>0</v>
      </c>
    </row>
    <row r="432" spans="1:7" ht="12.75">
      <c r="A432" s="246" t="s">
        <v>762</v>
      </c>
      <c r="B432" s="185"/>
      <c r="C432" s="183" t="s">
        <v>761</v>
      </c>
      <c r="D432" s="183" t="s">
        <v>760</v>
      </c>
      <c r="E432" s="197">
        <v>12</v>
      </c>
      <c r="F432" s="261"/>
      <c r="G432" s="186">
        <f aca="true" t="shared" si="23" ref="G432:G451">F432*E432</f>
        <v>0</v>
      </c>
    </row>
    <row r="433" spans="1:7" ht="12.75">
      <c r="A433" s="246" t="s">
        <v>763</v>
      </c>
      <c r="B433" s="185"/>
      <c r="C433" s="183" t="s">
        <v>778</v>
      </c>
      <c r="D433" s="183" t="s">
        <v>760</v>
      </c>
      <c r="E433" s="197">
        <v>24</v>
      </c>
      <c r="F433" s="261"/>
      <c r="G433" s="186">
        <f t="shared" si="23"/>
        <v>0</v>
      </c>
    </row>
    <row r="434" spans="1:7" ht="12.75">
      <c r="A434" s="246" t="s">
        <v>764</v>
      </c>
      <c r="B434" s="185"/>
      <c r="C434" s="183" t="s">
        <v>462</v>
      </c>
      <c r="D434" s="183" t="s">
        <v>760</v>
      </c>
      <c r="E434" s="197">
        <v>24</v>
      </c>
      <c r="F434" s="261"/>
      <c r="G434" s="186">
        <f t="shared" si="23"/>
        <v>0</v>
      </c>
    </row>
    <row r="435" spans="1:7" ht="12.75">
      <c r="A435" s="246" t="s">
        <v>772</v>
      </c>
      <c r="B435" s="185"/>
      <c r="C435" s="183" t="s">
        <v>765</v>
      </c>
      <c r="D435" s="183" t="s">
        <v>760</v>
      </c>
      <c r="E435" s="197">
        <v>48</v>
      </c>
      <c r="F435" s="261"/>
      <c r="G435" s="186">
        <f t="shared" si="23"/>
        <v>0</v>
      </c>
    </row>
    <row r="436" spans="1:7" ht="12.75">
      <c r="A436" s="246" t="s">
        <v>813</v>
      </c>
      <c r="B436" s="185"/>
      <c r="C436" s="183" t="s">
        <v>815</v>
      </c>
      <c r="D436" s="183" t="s">
        <v>760</v>
      </c>
      <c r="E436" s="197">
        <v>12</v>
      </c>
      <c r="F436" s="261"/>
      <c r="G436" s="186">
        <f t="shared" si="23"/>
        <v>0</v>
      </c>
    </row>
    <row r="437" spans="1:7" ht="12.75">
      <c r="A437" s="246"/>
      <c r="B437" s="185"/>
      <c r="C437" s="298" t="s">
        <v>159</v>
      </c>
      <c r="D437" s="299"/>
      <c r="E437" s="299"/>
      <c r="F437" s="300"/>
      <c r="G437" s="244">
        <f>SUM(G431:G436)</f>
        <v>0</v>
      </c>
    </row>
    <row r="438" spans="1:7" ht="12.75">
      <c r="A438" s="246" t="s">
        <v>766</v>
      </c>
      <c r="B438" s="185"/>
      <c r="C438" s="298" t="s">
        <v>767</v>
      </c>
      <c r="D438" s="299"/>
      <c r="E438" s="299"/>
      <c r="F438" s="300"/>
      <c r="G438" s="244"/>
    </row>
    <row r="439" spans="1:7" ht="12.75">
      <c r="A439" s="246" t="s">
        <v>768</v>
      </c>
      <c r="B439" s="185"/>
      <c r="C439" s="183" t="s">
        <v>769</v>
      </c>
      <c r="D439" s="183" t="s">
        <v>760</v>
      </c>
      <c r="E439" s="197">
        <v>48</v>
      </c>
      <c r="F439" s="261"/>
      <c r="G439" s="186">
        <f t="shared" si="23"/>
        <v>0</v>
      </c>
    </row>
    <row r="440" spans="1:7" ht="12.75">
      <c r="A440" s="246"/>
      <c r="B440" s="185"/>
      <c r="C440" s="183" t="s">
        <v>814</v>
      </c>
      <c r="D440" s="183" t="s">
        <v>760</v>
      </c>
      <c r="E440" s="197">
        <v>12</v>
      </c>
      <c r="F440" s="261"/>
      <c r="G440" s="186">
        <f t="shared" si="23"/>
        <v>0</v>
      </c>
    </row>
    <row r="441" spans="1:7" ht="12.75">
      <c r="A441" s="246"/>
      <c r="B441" s="185"/>
      <c r="C441" s="298" t="s">
        <v>159</v>
      </c>
      <c r="D441" s="299"/>
      <c r="E441" s="299"/>
      <c r="F441" s="300"/>
      <c r="G441" s="244">
        <f>SUM(G439:G440)</f>
        <v>0</v>
      </c>
    </row>
    <row r="442" spans="1:7" ht="12.75">
      <c r="A442" s="246">
        <v>17</v>
      </c>
      <c r="B442" s="185"/>
      <c r="C442" s="298" t="s">
        <v>770</v>
      </c>
      <c r="D442" s="299"/>
      <c r="E442" s="299"/>
      <c r="F442" s="300"/>
      <c r="G442" s="244">
        <f>G452</f>
        <v>0</v>
      </c>
    </row>
    <row r="443" spans="1:7" ht="12.75">
      <c r="A443" s="246" t="s">
        <v>771</v>
      </c>
      <c r="B443" s="185"/>
      <c r="C443" s="183" t="s">
        <v>773</v>
      </c>
      <c r="D443" s="183" t="s">
        <v>144</v>
      </c>
      <c r="E443" s="197">
        <v>90</v>
      </c>
      <c r="F443" s="261"/>
      <c r="G443" s="186">
        <f t="shared" si="23"/>
        <v>0</v>
      </c>
    </row>
    <row r="444" spans="1:7" ht="12.75">
      <c r="A444" s="246" t="s">
        <v>774</v>
      </c>
      <c r="B444" s="185"/>
      <c r="C444" s="183" t="s">
        <v>775</v>
      </c>
      <c r="D444" s="183" t="s">
        <v>760</v>
      </c>
      <c r="E444" s="197">
        <v>24</v>
      </c>
      <c r="F444" s="261"/>
      <c r="G444" s="186">
        <f t="shared" si="23"/>
        <v>0</v>
      </c>
    </row>
    <row r="445" spans="1:7" ht="12.75">
      <c r="A445" s="246" t="s">
        <v>776</v>
      </c>
      <c r="B445" s="185"/>
      <c r="C445" s="183" t="s">
        <v>777</v>
      </c>
      <c r="D445" s="183" t="s">
        <v>760</v>
      </c>
      <c r="E445" s="197">
        <v>24</v>
      </c>
      <c r="F445" s="261"/>
      <c r="G445" s="186">
        <f t="shared" si="23"/>
        <v>0</v>
      </c>
    </row>
    <row r="446" spans="1:7" ht="12.75">
      <c r="A446" s="246" t="s">
        <v>779</v>
      </c>
      <c r="B446" s="185"/>
      <c r="C446" s="183" t="s">
        <v>780</v>
      </c>
      <c r="D446" s="183" t="s">
        <v>760</v>
      </c>
      <c r="E446" s="197">
        <v>60</v>
      </c>
      <c r="F446" s="261"/>
      <c r="G446" s="186">
        <f t="shared" si="23"/>
        <v>0</v>
      </c>
    </row>
    <row r="447" spans="1:7" ht="12.75">
      <c r="A447" s="246" t="s">
        <v>781</v>
      </c>
      <c r="B447" s="185"/>
      <c r="C447" s="183" t="s">
        <v>791</v>
      </c>
      <c r="D447" s="183" t="s">
        <v>760</v>
      </c>
      <c r="E447" s="197">
        <v>480</v>
      </c>
      <c r="F447" s="261"/>
      <c r="G447" s="186">
        <f t="shared" si="23"/>
        <v>0</v>
      </c>
    </row>
    <row r="448" spans="1:7" ht="12.75">
      <c r="A448" s="246" t="s">
        <v>782</v>
      </c>
      <c r="B448" s="185"/>
      <c r="C448" s="183" t="s">
        <v>792</v>
      </c>
      <c r="D448" s="183" t="s">
        <v>494</v>
      </c>
      <c r="E448" s="197">
        <v>42240</v>
      </c>
      <c r="F448" s="261"/>
      <c r="G448" s="186">
        <f t="shared" si="23"/>
        <v>0</v>
      </c>
    </row>
    <row r="449" spans="1:7" ht="12.75">
      <c r="A449" s="246" t="s">
        <v>783</v>
      </c>
      <c r="B449" s="185"/>
      <c r="C449" s="183" t="s">
        <v>794</v>
      </c>
      <c r="D449" s="183" t="s">
        <v>494</v>
      </c>
      <c r="E449" s="197">
        <v>21120</v>
      </c>
      <c r="F449" s="261"/>
      <c r="G449" s="186">
        <f t="shared" si="23"/>
        <v>0</v>
      </c>
    </row>
    <row r="450" spans="1:7" ht="12.75">
      <c r="A450" s="246" t="s">
        <v>784</v>
      </c>
      <c r="B450" s="185"/>
      <c r="C450" s="183" t="s">
        <v>793</v>
      </c>
      <c r="D450" s="183" t="s">
        <v>494</v>
      </c>
      <c r="E450" s="197">
        <v>21120</v>
      </c>
      <c r="F450" s="261"/>
      <c r="G450" s="186">
        <f t="shared" si="23"/>
        <v>0</v>
      </c>
    </row>
    <row r="451" spans="1:7" ht="12.75">
      <c r="A451" s="246" t="s">
        <v>785</v>
      </c>
      <c r="B451" s="185"/>
      <c r="C451" s="183" t="s">
        <v>786</v>
      </c>
      <c r="D451" s="183" t="s">
        <v>144</v>
      </c>
      <c r="E451" s="197">
        <v>36</v>
      </c>
      <c r="F451" s="261"/>
      <c r="G451" s="186">
        <f t="shared" si="23"/>
        <v>0</v>
      </c>
    </row>
    <row r="452" spans="1:7" ht="12.75">
      <c r="A452" s="246"/>
      <c r="B452" s="185"/>
      <c r="C452" s="298" t="s">
        <v>159</v>
      </c>
      <c r="D452" s="299"/>
      <c r="E452" s="299"/>
      <c r="F452" s="300"/>
      <c r="G452" s="244">
        <f>SUM(G443:G451)</f>
        <v>0</v>
      </c>
    </row>
    <row r="453" spans="1:11" ht="12.75">
      <c r="A453" s="216"/>
      <c r="B453" s="230"/>
      <c r="C453" s="298" t="s">
        <v>749</v>
      </c>
      <c r="D453" s="303"/>
      <c r="E453" s="303"/>
      <c r="F453" s="304"/>
      <c r="G453" s="234">
        <f>G10+G63+G78+G100+G152+G194+G222+G244+G356+G398+G429+G442</f>
        <v>0</v>
      </c>
      <c r="I453" s="281"/>
      <c r="K453" s="281"/>
    </row>
    <row r="454" spans="1:11" ht="12.75">
      <c r="A454" s="216"/>
      <c r="B454" s="230"/>
      <c r="C454" s="298" t="s">
        <v>874</v>
      </c>
      <c r="D454" s="299"/>
      <c r="E454" s="299"/>
      <c r="F454" s="300"/>
      <c r="G454" s="234">
        <f>G453*0/100</f>
        <v>0</v>
      </c>
      <c r="I454" s="281"/>
      <c r="K454" s="281"/>
    </row>
    <row r="455" spans="1:11" ht="12.75">
      <c r="A455" s="216"/>
      <c r="B455" s="230"/>
      <c r="C455" s="298" t="s">
        <v>750</v>
      </c>
      <c r="D455" s="303"/>
      <c r="E455" s="303"/>
      <c r="F455" s="304"/>
      <c r="G455" s="234">
        <f>G453+G454</f>
        <v>0</v>
      </c>
      <c r="I455" s="283"/>
      <c r="K455" s="283"/>
    </row>
    <row r="456" spans="1:9" ht="12.75">
      <c r="A456" s="314"/>
      <c r="B456" s="315"/>
      <c r="C456" s="315"/>
      <c r="D456" s="315"/>
      <c r="E456" s="315"/>
      <c r="F456" s="315"/>
      <c r="G456" s="316"/>
      <c r="I456" s="283"/>
    </row>
    <row r="457" spans="1:9" ht="12.75">
      <c r="A457" s="223"/>
      <c r="B457" s="8"/>
      <c r="C457" s="6"/>
      <c r="D457" s="6"/>
      <c r="E457" s="174"/>
      <c r="G457" s="143"/>
      <c r="I457" s="283"/>
    </row>
    <row r="458" spans="1:11" ht="12.75">
      <c r="A458" s="245" t="s">
        <v>875</v>
      </c>
      <c r="B458" s="8"/>
      <c r="C458" s="6"/>
      <c r="D458" s="6"/>
      <c r="E458" s="174"/>
      <c r="G458" s="143"/>
      <c r="K458" s="283"/>
    </row>
    <row r="459" spans="1:9" ht="12.75">
      <c r="A459" s="245"/>
      <c r="B459" s="8"/>
      <c r="C459" s="6"/>
      <c r="D459" s="6"/>
      <c r="E459" s="174"/>
      <c r="G459" s="143"/>
      <c r="I459" s="283"/>
    </row>
    <row r="460" spans="1:7" ht="12.75">
      <c r="A460" s="245"/>
      <c r="B460" s="8"/>
      <c r="C460" s="6"/>
      <c r="D460" s="6"/>
      <c r="E460" s="174"/>
      <c r="G460" s="143"/>
    </row>
    <row r="461" spans="1:7" ht="12.75">
      <c r="A461" s="245" t="s">
        <v>876</v>
      </c>
      <c r="B461" s="8"/>
      <c r="C461" s="6"/>
      <c r="D461" s="6"/>
      <c r="E461" s="174"/>
      <c r="G461" s="143"/>
    </row>
    <row r="462" spans="1:7" ht="12.75">
      <c r="A462" s="245" t="s">
        <v>877</v>
      </c>
      <c r="B462" s="8"/>
      <c r="C462" s="6"/>
      <c r="D462" s="6"/>
      <c r="E462" s="174"/>
      <c r="G462" s="143"/>
    </row>
    <row r="463" spans="1:7" ht="12.75">
      <c r="A463" s="223"/>
      <c r="B463" s="8"/>
      <c r="C463" s="6"/>
      <c r="D463" s="6"/>
      <c r="E463" s="174"/>
      <c r="G463" s="54"/>
    </row>
    <row r="464" ht="12.75">
      <c r="G464" s="54"/>
    </row>
    <row r="465" ht="12.75">
      <c r="G465" s="54"/>
    </row>
    <row r="466" ht="12.75">
      <c r="G466" s="54"/>
    </row>
    <row r="467" ht="12.75">
      <c r="G467" s="54"/>
    </row>
    <row r="468" ht="12.75">
      <c r="G468" s="174"/>
    </row>
    <row r="469" ht="12.75">
      <c r="G469" s="174"/>
    </row>
    <row r="470" ht="12.75">
      <c r="G470" s="174"/>
    </row>
    <row r="471" ht="12.75">
      <c r="G471" s="174"/>
    </row>
    <row r="472" ht="12.75">
      <c r="G472" s="174"/>
    </row>
    <row r="473" ht="12.75">
      <c r="G473" s="174"/>
    </row>
    <row r="474" ht="12.75">
      <c r="G474" s="174"/>
    </row>
    <row r="475" ht="12.75">
      <c r="G475" s="174"/>
    </row>
    <row r="476" ht="12.75">
      <c r="G476" s="174"/>
    </row>
    <row r="477" ht="12.75">
      <c r="G477" s="174"/>
    </row>
    <row r="478" ht="12.75">
      <c r="G478" s="174"/>
    </row>
    <row r="479" ht="12.75">
      <c r="G479" s="174"/>
    </row>
    <row r="480" ht="12.75">
      <c r="G480" s="174"/>
    </row>
    <row r="481" ht="12.75">
      <c r="G481" s="174"/>
    </row>
    <row r="482" ht="12.75">
      <c r="G482" s="174"/>
    </row>
    <row r="483" ht="12.75">
      <c r="G483" s="174"/>
    </row>
    <row r="484" ht="12.75">
      <c r="G484" s="174"/>
    </row>
    <row r="485" ht="12.75">
      <c r="G485" s="174"/>
    </row>
    <row r="486" ht="12.75">
      <c r="G486" s="174"/>
    </row>
    <row r="487" ht="12.75">
      <c r="G487" s="174"/>
    </row>
    <row r="488" ht="12.75">
      <c r="G488" s="174"/>
    </row>
    <row r="489" ht="12.75">
      <c r="G489" s="174"/>
    </row>
    <row r="490" ht="12.75">
      <c r="G490" s="174"/>
    </row>
    <row r="491" ht="12.75">
      <c r="G491" s="174"/>
    </row>
    <row r="492" ht="12.75">
      <c r="G492" s="174"/>
    </row>
    <row r="493" ht="12.75">
      <c r="G493" s="174"/>
    </row>
    <row r="494" ht="12.75">
      <c r="G494" s="174"/>
    </row>
    <row r="495" ht="12.75">
      <c r="G495" s="174"/>
    </row>
    <row r="496" ht="12.75">
      <c r="G496" s="174"/>
    </row>
    <row r="497" ht="12.75">
      <c r="G497" s="174"/>
    </row>
    <row r="498" ht="12.75">
      <c r="G498" s="174"/>
    </row>
    <row r="499" ht="12.75">
      <c r="G499" s="174"/>
    </row>
    <row r="500" ht="12.75">
      <c r="G500" s="174"/>
    </row>
    <row r="501" ht="12.75">
      <c r="G501" s="174"/>
    </row>
    <row r="502" ht="12.75">
      <c r="G502" s="174"/>
    </row>
    <row r="503" ht="12.75">
      <c r="G503" s="174"/>
    </row>
    <row r="504" ht="12.75">
      <c r="G504" s="174"/>
    </row>
    <row r="505" ht="12.75">
      <c r="G505" s="174"/>
    </row>
    <row r="506" ht="12.75">
      <c r="G506" s="174"/>
    </row>
    <row r="507" ht="12.75">
      <c r="G507" s="174"/>
    </row>
    <row r="508" ht="12.75">
      <c r="G508" s="174"/>
    </row>
    <row r="509" ht="12.75">
      <c r="G509" s="174"/>
    </row>
    <row r="510" ht="12.75">
      <c r="G510" s="174"/>
    </row>
    <row r="511" ht="12.75">
      <c r="G511" s="174"/>
    </row>
    <row r="512" ht="12.75">
      <c r="G512" s="174"/>
    </row>
    <row r="513" ht="12.75">
      <c r="G513" s="174"/>
    </row>
    <row r="514" ht="12.75">
      <c r="G514" s="174"/>
    </row>
    <row r="515" ht="12.75">
      <c r="G515" s="174"/>
    </row>
    <row r="516" ht="12.75">
      <c r="G516" s="174"/>
    </row>
    <row r="517" ht="12.75">
      <c r="G517" s="174"/>
    </row>
    <row r="518" ht="12.75">
      <c r="G518" s="174"/>
    </row>
    <row r="519" ht="12.75">
      <c r="G519" s="174"/>
    </row>
    <row r="520" ht="12.75">
      <c r="G520" s="174"/>
    </row>
    <row r="521" ht="12.75">
      <c r="G521" s="174"/>
    </row>
    <row r="522" ht="12.75">
      <c r="G522" s="174"/>
    </row>
    <row r="523" ht="12.75">
      <c r="G523" s="174"/>
    </row>
    <row r="524" ht="12.75">
      <c r="G524" s="174"/>
    </row>
    <row r="525" ht="12.75">
      <c r="G525" s="174"/>
    </row>
    <row r="526" ht="12.75">
      <c r="G526" s="174"/>
    </row>
    <row r="527" ht="12.75">
      <c r="G527" s="174"/>
    </row>
    <row r="528" ht="12.75">
      <c r="G528" s="174"/>
    </row>
    <row r="529" ht="12.75">
      <c r="G529" s="174"/>
    </row>
    <row r="530" ht="12.75">
      <c r="G530" s="174"/>
    </row>
    <row r="531" ht="12.75">
      <c r="G531" s="174"/>
    </row>
    <row r="532" ht="12.75">
      <c r="G532" s="174"/>
    </row>
    <row r="533" ht="12.75">
      <c r="G533" s="174"/>
    </row>
    <row r="534" ht="12.75">
      <c r="G534" s="174"/>
    </row>
    <row r="535" ht="12.75">
      <c r="G535" s="174"/>
    </row>
    <row r="536" ht="12.75">
      <c r="G536" s="174"/>
    </row>
    <row r="537" ht="12.75">
      <c r="G537" s="174"/>
    </row>
    <row r="538" ht="12.75">
      <c r="G538" s="174"/>
    </row>
    <row r="539" ht="12.75">
      <c r="G539" s="174"/>
    </row>
    <row r="540" ht="12.75">
      <c r="G540" s="174"/>
    </row>
    <row r="541" ht="12.75">
      <c r="G541" s="174"/>
    </row>
    <row r="542" ht="12.75">
      <c r="G542" s="174"/>
    </row>
    <row r="543" ht="12.75">
      <c r="G543" s="174"/>
    </row>
    <row r="544" ht="12.75">
      <c r="G544" s="174"/>
    </row>
    <row r="545" ht="12.75">
      <c r="G545" s="174"/>
    </row>
    <row r="546" ht="12.75">
      <c r="G546" s="174"/>
    </row>
    <row r="547" ht="12.75">
      <c r="G547" s="174"/>
    </row>
    <row r="548" ht="12.75">
      <c r="G548" s="174"/>
    </row>
    <row r="549" ht="12.75">
      <c r="G549" s="174"/>
    </row>
    <row r="550" ht="12.75">
      <c r="G550" s="174"/>
    </row>
    <row r="551" ht="12.75">
      <c r="G551" s="174"/>
    </row>
    <row r="552" ht="12.75">
      <c r="G552" s="174"/>
    </row>
    <row r="553" ht="12.75">
      <c r="G553" s="174"/>
    </row>
    <row r="554" ht="12.75">
      <c r="G554" s="174"/>
    </row>
    <row r="555" ht="12.75">
      <c r="G555" s="174"/>
    </row>
    <row r="556" ht="12.75">
      <c r="G556" s="174"/>
    </row>
    <row r="557" ht="12.75">
      <c r="G557" s="174"/>
    </row>
    <row r="558" ht="12.75">
      <c r="G558" s="174"/>
    </row>
    <row r="559" ht="12.75">
      <c r="G559" s="174"/>
    </row>
    <row r="560" ht="12.75">
      <c r="G560" s="174"/>
    </row>
    <row r="561" ht="12.75">
      <c r="G561" s="174"/>
    </row>
    <row r="562" ht="12.75">
      <c r="G562" s="174"/>
    </row>
    <row r="563" ht="12.75">
      <c r="G563" s="174"/>
    </row>
    <row r="564" ht="12.75">
      <c r="G564" s="174"/>
    </row>
    <row r="565" ht="12.75">
      <c r="G565" s="174"/>
    </row>
    <row r="566" ht="12.75">
      <c r="G566" s="174"/>
    </row>
    <row r="567" ht="12.75">
      <c r="G567" s="174"/>
    </row>
    <row r="568" ht="12.75">
      <c r="G568" s="174"/>
    </row>
    <row r="569" ht="12.75">
      <c r="G569" s="174"/>
    </row>
    <row r="570" ht="12.75">
      <c r="G570" s="174"/>
    </row>
    <row r="571" ht="12.75">
      <c r="G571" s="174"/>
    </row>
    <row r="572" ht="12.75">
      <c r="G572" s="174"/>
    </row>
    <row r="573" ht="12.75">
      <c r="G573" s="174"/>
    </row>
    <row r="574" ht="12.75">
      <c r="G574" s="174"/>
    </row>
    <row r="575" ht="12.75">
      <c r="G575" s="174"/>
    </row>
    <row r="576" ht="12.75">
      <c r="G576" s="174"/>
    </row>
    <row r="577" ht="12.75">
      <c r="G577" s="174"/>
    </row>
    <row r="578" ht="12.75">
      <c r="G578" s="174"/>
    </row>
    <row r="579" ht="12.75">
      <c r="G579" s="174"/>
    </row>
    <row r="580" ht="12.75">
      <c r="G580" s="174"/>
    </row>
    <row r="581" ht="12.75">
      <c r="G581" s="174"/>
    </row>
    <row r="582" ht="12.75">
      <c r="G582" s="174"/>
    </row>
    <row r="583" ht="12.75">
      <c r="G583" s="174"/>
    </row>
    <row r="584" ht="12.75">
      <c r="G584" s="174"/>
    </row>
    <row r="585" ht="12.75">
      <c r="G585" s="174"/>
    </row>
    <row r="586" ht="12.75">
      <c r="G586" s="174"/>
    </row>
    <row r="587" ht="12.75">
      <c r="G587" s="174"/>
    </row>
    <row r="588" ht="12.75">
      <c r="G588" s="174"/>
    </row>
    <row r="589" ht="12.75">
      <c r="G589" s="174"/>
    </row>
    <row r="590" ht="12.75">
      <c r="G590" s="174"/>
    </row>
    <row r="591" ht="12.75">
      <c r="G591" s="174"/>
    </row>
    <row r="592" ht="12.75">
      <c r="G592" s="174"/>
    </row>
    <row r="593" ht="12.75">
      <c r="G593" s="174"/>
    </row>
    <row r="594" ht="12.75">
      <c r="G594" s="174"/>
    </row>
    <row r="595" ht="12.75">
      <c r="G595" s="174"/>
    </row>
    <row r="596" ht="12.75">
      <c r="G596" s="174"/>
    </row>
    <row r="597" ht="12.75">
      <c r="G597" s="174"/>
    </row>
    <row r="598" ht="12.75">
      <c r="G598" s="174"/>
    </row>
    <row r="599" ht="12.75">
      <c r="G599" s="174"/>
    </row>
    <row r="600" ht="12.75">
      <c r="G600" s="174"/>
    </row>
    <row r="601" ht="12.75">
      <c r="G601" s="174"/>
    </row>
    <row r="602" ht="12.75">
      <c r="G602" s="174"/>
    </row>
    <row r="603" ht="12.75">
      <c r="G603" s="174"/>
    </row>
    <row r="604" ht="12.75">
      <c r="G604" s="174"/>
    </row>
    <row r="605" ht="12.75">
      <c r="G605" s="174"/>
    </row>
    <row r="606" ht="12.75">
      <c r="G606" s="174"/>
    </row>
    <row r="607" ht="12.75">
      <c r="G607" s="174"/>
    </row>
    <row r="608" ht="12.75">
      <c r="G608" s="174"/>
    </row>
    <row r="609" ht="12.75">
      <c r="G609" s="174"/>
    </row>
    <row r="610" ht="12.75">
      <c r="G610" s="174"/>
    </row>
    <row r="611" ht="12.75">
      <c r="G611" s="174"/>
    </row>
    <row r="612" ht="12.75">
      <c r="G612" s="174"/>
    </row>
    <row r="613" ht="12.75">
      <c r="G613" s="174"/>
    </row>
    <row r="614" ht="12.75">
      <c r="G614" s="174"/>
    </row>
    <row r="615" ht="12.75">
      <c r="G615" s="174"/>
    </row>
    <row r="616" ht="12.75">
      <c r="G616" s="174"/>
    </row>
    <row r="617" ht="12.75">
      <c r="G617" s="174"/>
    </row>
    <row r="618" ht="12.75">
      <c r="G618" s="174"/>
    </row>
    <row r="619" ht="12.75">
      <c r="G619" s="174"/>
    </row>
    <row r="620" ht="12.75">
      <c r="G620" s="174"/>
    </row>
    <row r="621" ht="12.75">
      <c r="G621" s="174"/>
    </row>
    <row r="622" ht="12.75">
      <c r="G622" s="174"/>
    </row>
    <row r="623" ht="12.75">
      <c r="G623" s="174"/>
    </row>
    <row r="624" ht="12.75">
      <c r="G624" s="174"/>
    </row>
    <row r="625" ht="12.75">
      <c r="G625" s="174"/>
    </row>
    <row r="626" ht="12.75">
      <c r="G626" s="174"/>
    </row>
    <row r="627" ht="12.75">
      <c r="G627" s="174"/>
    </row>
    <row r="628" ht="12.75">
      <c r="G628" s="174"/>
    </row>
    <row r="629" ht="12.75">
      <c r="G629" s="174"/>
    </row>
    <row r="630" ht="12.75">
      <c r="G630" s="174"/>
    </row>
    <row r="631" ht="12.75">
      <c r="G631" s="174"/>
    </row>
    <row r="632" ht="12.75">
      <c r="G632" s="174"/>
    </row>
    <row r="633" ht="12.75">
      <c r="G633" s="174"/>
    </row>
    <row r="634" ht="12.75">
      <c r="G634" s="174"/>
    </row>
    <row r="635" ht="12.75">
      <c r="G635" s="174"/>
    </row>
    <row r="636" ht="12.75">
      <c r="G636" s="174"/>
    </row>
    <row r="637" ht="12.75">
      <c r="G637" s="174"/>
    </row>
    <row r="638" ht="12.75">
      <c r="G638" s="174"/>
    </row>
    <row r="639" ht="12.75">
      <c r="G639" s="174"/>
    </row>
    <row r="640" ht="12.75">
      <c r="G640" s="174"/>
    </row>
    <row r="641" ht="12.75">
      <c r="G641" s="174"/>
    </row>
    <row r="642" ht="12.75">
      <c r="G642" s="174"/>
    </row>
    <row r="643" ht="12.75">
      <c r="G643" s="174"/>
    </row>
    <row r="644" ht="12.75">
      <c r="G644" s="174"/>
    </row>
    <row r="645" ht="12.75">
      <c r="G645" s="174"/>
    </row>
    <row r="646" ht="12.75">
      <c r="G646" s="174"/>
    </row>
    <row r="647" ht="12.75">
      <c r="G647" s="174"/>
    </row>
    <row r="648" ht="12.75">
      <c r="G648" s="174"/>
    </row>
    <row r="649" ht="12.75">
      <c r="G649" s="174"/>
    </row>
    <row r="650" ht="12.75">
      <c r="G650" s="174"/>
    </row>
    <row r="651" ht="12.75">
      <c r="G651" s="174"/>
    </row>
    <row r="652" ht="12.75">
      <c r="G652" s="174"/>
    </row>
    <row r="653" ht="12.75">
      <c r="G653" s="174"/>
    </row>
    <row r="654" ht="12.75">
      <c r="G654" s="174"/>
    </row>
    <row r="655" ht="12.75">
      <c r="G655" s="174"/>
    </row>
    <row r="656" ht="12.75">
      <c r="G656" s="174"/>
    </row>
    <row r="657" ht="12.75">
      <c r="G657" s="174"/>
    </row>
    <row r="658" ht="12.75">
      <c r="G658" s="174"/>
    </row>
    <row r="659" ht="12.75">
      <c r="G659" s="174"/>
    </row>
    <row r="660" ht="12.75">
      <c r="G660" s="174"/>
    </row>
    <row r="661" ht="12.75">
      <c r="G661" s="174"/>
    </row>
    <row r="662" ht="12.75">
      <c r="G662" s="174"/>
    </row>
    <row r="663" ht="12.75">
      <c r="G663" s="174"/>
    </row>
    <row r="664" ht="12.75">
      <c r="G664" s="174"/>
    </row>
    <row r="665" ht="12.75">
      <c r="G665" s="174"/>
    </row>
    <row r="666" ht="12.75">
      <c r="G666" s="174"/>
    </row>
    <row r="667" ht="12.75">
      <c r="G667" s="174"/>
    </row>
    <row r="668" ht="12.75">
      <c r="G668" s="174"/>
    </row>
    <row r="669" ht="12.75">
      <c r="G669" s="174"/>
    </row>
    <row r="670" ht="12.75">
      <c r="G670" s="174"/>
    </row>
    <row r="671" ht="12.75">
      <c r="G671" s="174"/>
    </row>
    <row r="672" ht="12.75">
      <c r="G672" s="174"/>
    </row>
    <row r="673" ht="12.75">
      <c r="G673" s="174"/>
    </row>
    <row r="674" ht="12.75">
      <c r="G674" s="174"/>
    </row>
    <row r="675" ht="12.75">
      <c r="G675" s="174"/>
    </row>
    <row r="676" ht="12.75">
      <c r="G676" s="174"/>
    </row>
    <row r="677" ht="12.75">
      <c r="G677" s="174"/>
    </row>
    <row r="678" ht="12.75">
      <c r="G678" s="174"/>
    </row>
    <row r="679" ht="12.75">
      <c r="G679" s="174"/>
    </row>
    <row r="680" ht="12.75">
      <c r="G680" s="174"/>
    </row>
    <row r="681" ht="12.75">
      <c r="G681" s="174"/>
    </row>
    <row r="682" ht="12.75">
      <c r="G682" s="174"/>
    </row>
    <row r="683" ht="12.75">
      <c r="G683" s="174"/>
    </row>
    <row r="684" ht="12.75">
      <c r="G684" s="174"/>
    </row>
    <row r="685" ht="12.75">
      <c r="G685" s="174"/>
    </row>
    <row r="686" ht="12.75">
      <c r="G686" s="174"/>
    </row>
    <row r="687" ht="12.75">
      <c r="G687" s="174"/>
    </row>
    <row r="688" ht="12.75">
      <c r="G688" s="174"/>
    </row>
    <row r="689" ht="12.75">
      <c r="G689" s="174"/>
    </row>
    <row r="690" ht="12.75">
      <c r="G690" s="174"/>
    </row>
    <row r="691" ht="12.75">
      <c r="G691" s="174"/>
    </row>
    <row r="692" ht="12.75">
      <c r="G692" s="174"/>
    </row>
    <row r="693" ht="12.75">
      <c r="G693" s="174"/>
    </row>
    <row r="694" ht="12.75">
      <c r="G694" s="174"/>
    </row>
    <row r="695" ht="12.75">
      <c r="G695" s="174"/>
    </row>
    <row r="696" ht="12.75">
      <c r="G696" s="174"/>
    </row>
    <row r="697" ht="12.75">
      <c r="G697" s="174"/>
    </row>
    <row r="698" ht="12.75">
      <c r="G698" s="174"/>
    </row>
    <row r="699" ht="12.75">
      <c r="G699" s="174"/>
    </row>
    <row r="700" ht="12.75">
      <c r="G700" s="174"/>
    </row>
    <row r="701" ht="12.75">
      <c r="G701" s="174"/>
    </row>
    <row r="702" ht="12.75">
      <c r="G702" s="174"/>
    </row>
    <row r="703" ht="12.75">
      <c r="G703" s="174"/>
    </row>
    <row r="704" ht="12.75">
      <c r="G704" s="174"/>
    </row>
    <row r="705" ht="12.75">
      <c r="G705" s="174"/>
    </row>
    <row r="706" ht="12.75">
      <c r="G706" s="174"/>
    </row>
    <row r="707" ht="12.75">
      <c r="G707" s="174"/>
    </row>
    <row r="708" ht="12.75">
      <c r="G708" s="174"/>
    </row>
    <row r="709" ht="12.75">
      <c r="G709" s="174"/>
    </row>
    <row r="710" ht="12.75">
      <c r="G710" s="174"/>
    </row>
    <row r="711" ht="12.75">
      <c r="G711" s="174"/>
    </row>
    <row r="712" ht="12.75">
      <c r="G712" s="174"/>
    </row>
    <row r="713" ht="12.75">
      <c r="G713" s="174"/>
    </row>
    <row r="714" ht="12.75">
      <c r="G714" s="174"/>
    </row>
    <row r="715" ht="12.75">
      <c r="G715" s="174"/>
    </row>
    <row r="716" ht="12.75">
      <c r="G716" s="174"/>
    </row>
    <row r="717" ht="12.75">
      <c r="G717" s="174"/>
    </row>
    <row r="718" ht="12.75">
      <c r="G718" s="174"/>
    </row>
    <row r="719" ht="12.75">
      <c r="G719" s="174"/>
    </row>
    <row r="720" ht="12.75">
      <c r="G720" s="174"/>
    </row>
    <row r="721" ht="12.75">
      <c r="G721" s="174"/>
    </row>
    <row r="722" ht="12.75">
      <c r="G722" s="174"/>
    </row>
    <row r="723" ht="12.75">
      <c r="G723" s="174"/>
    </row>
    <row r="724" ht="12.75">
      <c r="G724" s="174"/>
    </row>
    <row r="725" ht="12.75">
      <c r="G725" s="174"/>
    </row>
    <row r="726" ht="12.75">
      <c r="G726" s="174"/>
    </row>
    <row r="727" ht="12.75">
      <c r="G727" s="174"/>
    </row>
    <row r="728" ht="12.75">
      <c r="G728" s="174"/>
    </row>
    <row r="729" ht="12.75">
      <c r="G729" s="174"/>
    </row>
    <row r="730" ht="12.75">
      <c r="G730" s="174"/>
    </row>
    <row r="731" ht="12.75">
      <c r="G731" s="174"/>
    </row>
    <row r="732" ht="12.75">
      <c r="G732" s="174"/>
    </row>
    <row r="733" ht="12.75">
      <c r="G733" s="174"/>
    </row>
    <row r="734" ht="12.75">
      <c r="G734" s="174"/>
    </row>
    <row r="735" ht="12.75">
      <c r="G735" s="174"/>
    </row>
    <row r="736" ht="12.75">
      <c r="G736" s="174"/>
    </row>
    <row r="737" ht="12.75">
      <c r="G737" s="174"/>
    </row>
    <row r="738" ht="12.75">
      <c r="G738" s="174"/>
    </row>
    <row r="739" ht="12.75">
      <c r="G739" s="174"/>
    </row>
    <row r="740" ht="12.75">
      <c r="G740" s="174"/>
    </row>
    <row r="741" ht="12.75">
      <c r="G741" s="174"/>
    </row>
    <row r="742" ht="12.75">
      <c r="G742" s="174"/>
    </row>
    <row r="743" ht="12.75">
      <c r="G743" s="174"/>
    </row>
    <row r="744" ht="12.75">
      <c r="G744" s="174"/>
    </row>
    <row r="745" ht="12.75">
      <c r="G745" s="174"/>
    </row>
    <row r="746" ht="12.75">
      <c r="G746" s="174"/>
    </row>
    <row r="747" ht="12.75">
      <c r="G747" s="174"/>
    </row>
    <row r="748" ht="12.75">
      <c r="G748" s="174"/>
    </row>
    <row r="749" ht="12.75">
      <c r="G749" s="174"/>
    </row>
    <row r="750" ht="12.75">
      <c r="G750" s="174"/>
    </row>
    <row r="751" ht="12.75">
      <c r="G751" s="174"/>
    </row>
    <row r="752" ht="12.75">
      <c r="G752" s="174"/>
    </row>
    <row r="753" ht="12.75">
      <c r="G753" s="174"/>
    </row>
    <row r="754" ht="12.75">
      <c r="G754" s="174"/>
    </row>
    <row r="755" ht="12.75">
      <c r="G755" s="174"/>
    </row>
    <row r="756" ht="12.75">
      <c r="G756" s="174"/>
    </row>
    <row r="757" ht="12.75">
      <c r="G757" s="174"/>
    </row>
    <row r="758" ht="12.75">
      <c r="G758" s="174"/>
    </row>
    <row r="759" ht="12.75">
      <c r="G759" s="174"/>
    </row>
    <row r="760" ht="12.75">
      <c r="G760" s="174"/>
    </row>
    <row r="761" ht="12.75">
      <c r="G761" s="174"/>
    </row>
    <row r="762" ht="12.75">
      <c r="G762" s="174"/>
    </row>
    <row r="763" ht="12.75">
      <c r="G763" s="174"/>
    </row>
    <row r="764" ht="12.75">
      <c r="G764" s="174"/>
    </row>
    <row r="765" ht="12.75">
      <c r="G765" s="174"/>
    </row>
    <row r="766" ht="12.75">
      <c r="G766" s="174"/>
    </row>
    <row r="767" ht="12.75">
      <c r="G767" s="174"/>
    </row>
    <row r="768" ht="12.75">
      <c r="G768" s="174"/>
    </row>
    <row r="769" ht="12.75">
      <c r="G769" s="174"/>
    </row>
    <row r="770" ht="12.75">
      <c r="G770" s="174"/>
    </row>
    <row r="771" ht="12.75">
      <c r="G771" s="174"/>
    </row>
    <row r="772" ht="12.75">
      <c r="G772" s="174"/>
    </row>
    <row r="773" ht="12.75">
      <c r="G773" s="174"/>
    </row>
    <row r="774" ht="12.75">
      <c r="G774" s="174"/>
    </row>
    <row r="775" ht="12.75">
      <c r="G775" s="174"/>
    </row>
    <row r="776" ht="12.75">
      <c r="G776" s="174"/>
    </row>
    <row r="777" ht="12.75">
      <c r="G777" s="174"/>
    </row>
    <row r="778" ht="12.75">
      <c r="G778" s="174"/>
    </row>
    <row r="779" ht="12.75">
      <c r="G779" s="174"/>
    </row>
    <row r="780" ht="12.75">
      <c r="G780" s="174"/>
    </row>
    <row r="781" ht="12.75">
      <c r="G781" s="174"/>
    </row>
    <row r="782" ht="12.75">
      <c r="G782" s="174"/>
    </row>
    <row r="783" ht="12.75">
      <c r="G783" s="174"/>
    </row>
    <row r="784" ht="12.75">
      <c r="G784" s="174"/>
    </row>
    <row r="785" ht="12.75">
      <c r="G785" s="174"/>
    </row>
    <row r="786" ht="12.75">
      <c r="G786" s="174"/>
    </row>
    <row r="787" ht="12.75">
      <c r="G787" s="174"/>
    </row>
    <row r="788" ht="12.75">
      <c r="G788" s="174"/>
    </row>
    <row r="789" ht="12.75">
      <c r="G789" s="174"/>
    </row>
    <row r="790" ht="12.75">
      <c r="G790" s="174"/>
    </row>
    <row r="791" ht="12.75">
      <c r="G791" s="174"/>
    </row>
    <row r="792" ht="12.75">
      <c r="G792" s="174"/>
    </row>
    <row r="793" ht="12.75">
      <c r="G793" s="174"/>
    </row>
    <row r="794" ht="12.75">
      <c r="G794" s="174"/>
    </row>
    <row r="795" ht="12.75">
      <c r="G795" s="174"/>
    </row>
    <row r="796" ht="12.75">
      <c r="G796" s="174"/>
    </row>
    <row r="797" ht="12.75">
      <c r="G797" s="174"/>
    </row>
    <row r="798" ht="12.75">
      <c r="G798" s="174"/>
    </row>
    <row r="799" ht="12.75">
      <c r="G799" s="174"/>
    </row>
    <row r="800" ht="12.75">
      <c r="G800" s="174"/>
    </row>
    <row r="801" ht="12.75">
      <c r="G801" s="174"/>
    </row>
    <row r="802" ht="12.75">
      <c r="G802" s="174"/>
    </row>
    <row r="803" ht="12.75">
      <c r="G803" s="174"/>
    </row>
    <row r="804" ht="12.75">
      <c r="G804" s="174"/>
    </row>
    <row r="805" ht="12.75">
      <c r="G805" s="174"/>
    </row>
    <row r="806" ht="12.75">
      <c r="G806" s="174"/>
    </row>
    <row r="807" ht="12.75">
      <c r="G807" s="174"/>
    </row>
    <row r="808" ht="12.75">
      <c r="G808" s="174"/>
    </row>
    <row r="809" ht="12.75">
      <c r="G809" s="174"/>
    </row>
    <row r="810" ht="12.75">
      <c r="G810" s="174"/>
    </row>
    <row r="811" ht="12.75">
      <c r="G811" s="174"/>
    </row>
    <row r="812" ht="12.75">
      <c r="G812" s="174"/>
    </row>
    <row r="813" ht="12.75">
      <c r="G813" s="174"/>
    </row>
    <row r="814" ht="12.75">
      <c r="G814" s="174"/>
    </row>
    <row r="815" ht="12.75">
      <c r="G815" s="174"/>
    </row>
    <row r="816" ht="12.75">
      <c r="G816" s="174"/>
    </row>
    <row r="817" ht="12.75">
      <c r="G817" s="174"/>
    </row>
    <row r="818" ht="12.75">
      <c r="G818" s="174"/>
    </row>
    <row r="819" ht="12.75">
      <c r="G819" s="174"/>
    </row>
    <row r="820" ht="12.75">
      <c r="G820" s="174"/>
    </row>
    <row r="821" ht="12.75">
      <c r="G821" s="174"/>
    </row>
    <row r="822" ht="12.75">
      <c r="G822" s="174"/>
    </row>
    <row r="823" ht="12.75">
      <c r="G823" s="174"/>
    </row>
    <row r="824" ht="12.75">
      <c r="G824" s="174"/>
    </row>
    <row r="825" ht="12.75">
      <c r="G825" s="174"/>
    </row>
    <row r="826" ht="12.75">
      <c r="G826" s="174"/>
    </row>
    <row r="827" ht="12.75">
      <c r="G827" s="174"/>
    </row>
    <row r="828" ht="12.75">
      <c r="G828" s="174"/>
    </row>
    <row r="829" ht="12.75">
      <c r="G829" s="174"/>
    </row>
    <row r="830" ht="12.75">
      <c r="G830" s="174"/>
    </row>
    <row r="831" ht="12.75">
      <c r="G831" s="174"/>
    </row>
    <row r="832" ht="12.75">
      <c r="G832" s="174"/>
    </row>
    <row r="833" ht="12.75">
      <c r="G833" s="174"/>
    </row>
    <row r="834" ht="12.75">
      <c r="G834" s="174"/>
    </row>
    <row r="835" ht="12.75">
      <c r="G835" s="174"/>
    </row>
    <row r="836" ht="12.75">
      <c r="G836" s="174"/>
    </row>
    <row r="837" ht="12.75">
      <c r="G837" s="174"/>
    </row>
    <row r="838" ht="12.75">
      <c r="G838" s="174"/>
    </row>
    <row r="839" ht="12.75">
      <c r="G839" s="174"/>
    </row>
    <row r="840" ht="12.75">
      <c r="G840" s="174"/>
    </row>
    <row r="841" ht="12.75">
      <c r="G841" s="174"/>
    </row>
    <row r="842" ht="12.75">
      <c r="G842" s="174"/>
    </row>
    <row r="843" ht="12.75">
      <c r="G843" s="174"/>
    </row>
    <row r="844" ht="12.75">
      <c r="G844" s="174"/>
    </row>
    <row r="845" ht="12.75">
      <c r="G845" s="174"/>
    </row>
    <row r="846" ht="12.75">
      <c r="G846" s="174"/>
    </row>
    <row r="847" ht="12.75">
      <c r="G847" s="174"/>
    </row>
    <row r="848" ht="12.75">
      <c r="G848" s="174"/>
    </row>
    <row r="849" ht="12.75">
      <c r="G849" s="174"/>
    </row>
    <row r="850" ht="12.75">
      <c r="G850" s="174"/>
    </row>
    <row r="851" ht="12.75">
      <c r="G851" s="174"/>
    </row>
    <row r="852" ht="12.75">
      <c r="G852" s="174"/>
    </row>
    <row r="853" ht="12.75">
      <c r="G853" s="174"/>
    </row>
    <row r="854" ht="12.75">
      <c r="G854" s="174"/>
    </row>
    <row r="855" ht="12.75">
      <c r="G855" s="174"/>
    </row>
    <row r="856" ht="12.75">
      <c r="G856" s="174"/>
    </row>
    <row r="857" ht="12.75">
      <c r="G857" s="174"/>
    </row>
    <row r="858" ht="12.75">
      <c r="G858" s="174"/>
    </row>
    <row r="859" ht="12.75">
      <c r="G859" s="174"/>
    </row>
    <row r="860" ht="12.75">
      <c r="G860" s="174"/>
    </row>
    <row r="861" ht="12.75">
      <c r="G861" s="174"/>
    </row>
    <row r="862" ht="12.75">
      <c r="G862" s="174"/>
    </row>
    <row r="863" ht="12.75">
      <c r="G863" s="174"/>
    </row>
    <row r="864" ht="12.75">
      <c r="G864" s="174"/>
    </row>
    <row r="865" ht="12.75">
      <c r="G865" s="174"/>
    </row>
    <row r="866" ht="12.75">
      <c r="G866" s="174"/>
    </row>
    <row r="867" ht="12.75">
      <c r="G867" s="174"/>
    </row>
    <row r="868" ht="12.75">
      <c r="G868" s="174"/>
    </row>
    <row r="869" ht="12.75">
      <c r="G869" s="174"/>
    </row>
    <row r="870" ht="12.75">
      <c r="G870" s="174"/>
    </row>
    <row r="871" ht="12.75">
      <c r="G871" s="174"/>
    </row>
    <row r="872" ht="12.75">
      <c r="G872" s="174"/>
    </row>
    <row r="873" ht="12.75">
      <c r="G873" s="174"/>
    </row>
    <row r="874" ht="12.75">
      <c r="G874" s="174"/>
    </row>
    <row r="875" ht="12.75">
      <c r="G875" s="174"/>
    </row>
  </sheetData>
  <sheetProtection/>
  <mergeCells count="57">
    <mergeCell ref="C194:F194"/>
    <mergeCell ref="C369:F369"/>
    <mergeCell ref="C370:F370"/>
    <mergeCell ref="C379:F379"/>
    <mergeCell ref="C380:F380"/>
    <mergeCell ref="C428:F428"/>
    <mergeCell ref="C397:F397"/>
    <mergeCell ref="C286:F286"/>
    <mergeCell ref="C287:F287"/>
    <mergeCell ref="C310:F310"/>
    <mergeCell ref="C232:F232"/>
    <mergeCell ref="C222:F222"/>
    <mergeCell ref="C350:F350"/>
    <mergeCell ref="C355:F355"/>
    <mergeCell ref="C357:F357"/>
    <mergeCell ref="C245:F245"/>
    <mergeCell ref="C257:F257"/>
    <mergeCell ref="C258:F258"/>
    <mergeCell ref="C273:F273"/>
    <mergeCell ref="C274:F274"/>
    <mergeCell ref="A456:G456"/>
    <mergeCell ref="C195:F195"/>
    <mergeCell ref="C205:F205"/>
    <mergeCell ref="C206:F206"/>
    <mergeCell ref="A244:F244"/>
    <mergeCell ref="C243:F243"/>
    <mergeCell ref="C213:F213"/>
    <mergeCell ref="C221:F221"/>
    <mergeCell ref="C223:F223"/>
    <mergeCell ref="C231:F231"/>
    <mergeCell ref="A1:G1"/>
    <mergeCell ref="C10:F10"/>
    <mergeCell ref="C63:F63"/>
    <mergeCell ref="C77:F77"/>
    <mergeCell ref="C64:F64"/>
    <mergeCell ref="C101:F101"/>
    <mergeCell ref="C2:G2"/>
    <mergeCell ref="A8:G8"/>
    <mergeCell ref="C78:F78"/>
    <mergeCell ref="C60:G60"/>
    <mergeCell ref="H40:I40"/>
    <mergeCell ref="C455:F455"/>
    <mergeCell ref="C152:F152"/>
    <mergeCell ref="C100:F100"/>
    <mergeCell ref="D5:G5"/>
    <mergeCell ref="E4:G4"/>
    <mergeCell ref="C453:F453"/>
    <mergeCell ref="C454:F454"/>
    <mergeCell ref="C99:F99"/>
    <mergeCell ref="C66:F66"/>
    <mergeCell ref="C452:F452"/>
    <mergeCell ref="C429:F429"/>
    <mergeCell ref="C430:F430"/>
    <mergeCell ref="C437:F437"/>
    <mergeCell ref="C438:F438"/>
    <mergeCell ref="C441:F441"/>
    <mergeCell ref="C442:F442"/>
  </mergeCells>
  <printOptions horizontalCentered="1"/>
  <pageMargins left="0" right="0" top="0.3937007874015748" bottom="0.99" header="0.31496062992125984" footer="0.4724409448818898"/>
  <pageSetup fitToHeight="4"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DERMU/COMPAV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DERMU/COMPAV</dc:creator>
  <cp:keywords/>
  <dc:description/>
  <cp:lastModifiedBy>m679003</cp:lastModifiedBy>
  <cp:lastPrinted>2014-09-26T17:34:36Z</cp:lastPrinted>
  <dcterms:created xsi:type="dcterms:W3CDTF">2005-03-03T14:14:02Z</dcterms:created>
  <dcterms:modified xsi:type="dcterms:W3CDTF">2014-10-01T18:06:14Z</dcterms:modified>
  <cp:category/>
  <cp:version/>
  <cp:contentType/>
  <cp:contentStatus/>
</cp:coreProperties>
</file>