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codeName="DieseArbeitsmappe"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K:\DIRREG\2023\REGULAÇÃO SANEAGO\REAJUSTE TARIFÁRIO\"/>
    </mc:Choice>
  </mc:AlternateContent>
  <xr:revisionPtr revIDLastSave="0" documentId="8_{08EA4A02-B600-4A1B-92EB-FFBACF662C1B}" xr6:coauthVersionLast="47" xr6:coauthVersionMax="47" xr10:uidLastSave="{00000000-0000-0000-0000-000000000000}"/>
  <bookViews>
    <workbookView xWindow="-28920" yWindow="-75" windowWidth="29040" windowHeight="15840" activeTab="6" xr2:uid="{00000000-000D-0000-FFFF-FFFF00000000}"/>
  </bookViews>
  <sheets>
    <sheet name="2019" sheetId="8" r:id="rId1"/>
    <sheet name="2020" sheetId="9" r:id="rId2"/>
    <sheet name="2021" sheetId="10" r:id="rId3"/>
    <sheet name="2022" sheetId="11" r:id="rId4"/>
    <sheet name="Resumo" sheetId="13" r:id="rId5"/>
    <sheet name="Cálculo Parcela B" sheetId="14" r:id="rId6"/>
    <sheet name="Calculo Final IRT (TRCF)" sheetId="22" r:id="rId7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6" i="8" l="1"/>
  <c r="F127" i="8"/>
  <c r="F128" i="8"/>
  <c r="F129" i="8"/>
  <c r="F130" i="8"/>
  <c r="F131" i="8"/>
  <c r="F132" i="8"/>
  <c r="F133" i="8"/>
  <c r="F134" i="8"/>
  <c r="F135" i="8"/>
  <c r="F136" i="8"/>
  <c r="F137" i="8"/>
  <c r="F138" i="8"/>
  <c r="F139" i="8"/>
  <c r="F140" i="8"/>
  <c r="F141" i="8"/>
  <c r="F142" i="8"/>
  <c r="F143" i="8"/>
  <c r="F144" i="8"/>
  <c r="F145" i="8"/>
  <c r="F146" i="8"/>
  <c r="F147" i="8"/>
  <c r="F148" i="8"/>
  <c r="F149" i="8"/>
  <c r="F150" i="8"/>
  <c r="F151" i="8"/>
  <c r="F152" i="8"/>
  <c r="F153" i="8"/>
  <c r="F154" i="8"/>
  <c r="F155" i="8"/>
  <c r="F156" i="8"/>
  <c r="F157" i="8"/>
  <c r="F158" i="8"/>
  <c r="F159" i="8"/>
  <c r="F160" i="8"/>
  <c r="F161" i="8"/>
  <c r="F162" i="8"/>
  <c r="F163" i="8"/>
  <c r="F164" i="8"/>
  <c r="F165" i="8"/>
  <c r="F166" i="8"/>
  <c r="F167" i="8"/>
  <c r="F168" i="8"/>
  <c r="F169" i="8"/>
  <c r="F170" i="8"/>
  <c r="F171" i="8"/>
  <c r="F172" i="8"/>
  <c r="F173" i="8"/>
  <c r="F174" i="8"/>
  <c r="F175" i="8"/>
  <c r="F176" i="8"/>
  <c r="F177" i="8"/>
  <c r="F178" i="8"/>
  <c r="F179" i="8"/>
  <c r="F180" i="8"/>
  <c r="F181" i="8"/>
  <c r="F182" i="8"/>
  <c r="F183" i="8"/>
  <c r="F184" i="8"/>
  <c r="F185" i="8"/>
  <c r="F186" i="8"/>
  <c r="F187" i="8"/>
  <c r="F188" i="8"/>
  <c r="F189" i="8"/>
  <c r="F190" i="8"/>
  <c r="F191" i="8"/>
  <c r="F192" i="8"/>
  <c r="F193" i="8"/>
  <c r="F194" i="8"/>
  <c r="F195" i="8"/>
  <c r="F196" i="8"/>
  <c r="F197" i="8"/>
  <c r="F198" i="8"/>
  <c r="F199" i="8"/>
  <c r="F200" i="8"/>
  <c r="F201" i="8"/>
  <c r="F202" i="8"/>
  <c r="F203" i="8"/>
  <c r="F204" i="8"/>
  <c r="F205" i="8"/>
  <c r="F206" i="8"/>
  <c r="F207" i="8"/>
  <c r="F208" i="8"/>
  <c r="F209" i="8"/>
  <c r="F210" i="8"/>
  <c r="F211" i="8"/>
  <c r="F212" i="8"/>
  <c r="F213" i="8"/>
  <c r="F214" i="8"/>
  <c r="F215" i="8"/>
  <c r="F216" i="8"/>
  <c r="F217" i="8"/>
  <c r="F218" i="8"/>
  <c r="F219" i="8"/>
  <c r="F220" i="8"/>
  <c r="F221" i="8"/>
  <c r="F157" i="9"/>
  <c r="F158" i="9"/>
  <c r="F159" i="9"/>
  <c r="F160" i="9"/>
  <c r="F161" i="9"/>
  <c r="F162" i="9"/>
  <c r="F163" i="9"/>
  <c r="F164" i="9"/>
  <c r="F165" i="9"/>
  <c r="F166" i="9"/>
  <c r="F167" i="9"/>
  <c r="F168" i="9"/>
  <c r="F169" i="9"/>
  <c r="F170" i="9"/>
  <c r="C171" i="9"/>
  <c r="D171" i="9"/>
  <c r="F171" i="9" s="1"/>
  <c r="E171" i="9"/>
  <c r="F172" i="9"/>
  <c r="F173" i="9"/>
  <c r="F174" i="9"/>
  <c r="F175" i="9"/>
  <c r="F176" i="9"/>
  <c r="F177" i="9"/>
  <c r="F178" i="9"/>
  <c r="F179" i="9"/>
  <c r="F180" i="9"/>
  <c r="F181" i="9"/>
  <c r="F182" i="9"/>
  <c r="F183" i="9"/>
  <c r="F184" i="9"/>
  <c r="F185" i="9"/>
  <c r="F186" i="9"/>
  <c r="F187" i="9"/>
  <c r="F188" i="9"/>
  <c r="F189" i="9"/>
  <c r="F190" i="9"/>
  <c r="F191" i="9"/>
  <c r="F192" i="9"/>
  <c r="F193" i="9"/>
  <c r="F194" i="9"/>
  <c r="F195" i="9"/>
  <c r="F196" i="9"/>
  <c r="F197" i="9"/>
  <c r="F198" i="9"/>
  <c r="F199" i="9"/>
  <c r="F200" i="9"/>
  <c r="F201" i="9"/>
  <c r="F202" i="9"/>
  <c r="F203" i="9"/>
  <c r="F204" i="9"/>
  <c r="F205" i="9"/>
  <c r="F206" i="9"/>
  <c r="F207" i="9"/>
  <c r="F208" i="9"/>
  <c r="F209" i="9"/>
  <c r="F210" i="9"/>
  <c r="F211" i="9"/>
  <c r="F212" i="9"/>
  <c r="F213" i="9"/>
  <c r="F214" i="9"/>
  <c r="F215" i="9"/>
  <c r="F216" i="9"/>
  <c r="F217" i="9"/>
  <c r="F218" i="9"/>
  <c r="F219" i="9"/>
  <c r="F220" i="9"/>
  <c r="F221" i="9"/>
  <c r="F222" i="9"/>
  <c r="F223" i="9"/>
  <c r="F224" i="9"/>
  <c r="F225" i="9"/>
  <c r="F226" i="9"/>
  <c r="F227" i="9"/>
  <c r="F228" i="9"/>
  <c r="F229" i="9"/>
  <c r="F230" i="9"/>
  <c r="F231" i="9"/>
  <c r="F232" i="9"/>
  <c r="F233" i="9"/>
  <c r="C165" i="10"/>
  <c r="D165" i="10"/>
  <c r="E165" i="10"/>
  <c r="F165" i="10"/>
  <c r="C174" i="11"/>
  <c r="D174" i="11"/>
  <c r="E174" i="11"/>
  <c r="F174" i="11"/>
  <c r="N105" i="11"/>
  <c r="M105" i="11"/>
  <c r="L105" i="11"/>
  <c r="K105" i="11"/>
  <c r="J105" i="11"/>
  <c r="I105" i="11"/>
  <c r="H105" i="11"/>
  <c r="G105" i="11"/>
  <c r="F105" i="11"/>
  <c r="E105" i="11"/>
  <c r="D105" i="11"/>
  <c r="C105" i="11"/>
  <c r="N100" i="10"/>
  <c r="M100" i="10"/>
  <c r="L100" i="10"/>
  <c r="K100" i="10"/>
  <c r="J100" i="10"/>
  <c r="I100" i="10"/>
  <c r="H100" i="10"/>
  <c r="G100" i="10"/>
  <c r="F100" i="10"/>
  <c r="E100" i="10"/>
  <c r="D100" i="10"/>
  <c r="C100" i="10"/>
  <c r="N102" i="9"/>
  <c r="M102" i="9"/>
  <c r="L102" i="9"/>
  <c r="K102" i="9"/>
  <c r="J102" i="9"/>
  <c r="I102" i="9"/>
  <c r="H102" i="9"/>
  <c r="G102" i="9"/>
  <c r="F102" i="9"/>
  <c r="E102" i="9"/>
  <c r="D102" i="9"/>
  <c r="C102" i="9"/>
  <c r="O100" i="9"/>
  <c r="D100" i="8"/>
  <c r="E100" i="8"/>
  <c r="F100" i="8"/>
  <c r="G100" i="8"/>
  <c r="H100" i="8"/>
  <c r="I100" i="8"/>
  <c r="J100" i="8"/>
  <c r="K100" i="8"/>
  <c r="L100" i="8"/>
  <c r="M100" i="8"/>
  <c r="N100" i="8"/>
  <c r="C100" i="8"/>
  <c r="H14" i="22" l="1"/>
  <c r="F12" i="22"/>
  <c r="E12" i="22"/>
  <c r="D12" i="22"/>
  <c r="G9" i="22"/>
  <c r="F9" i="22"/>
  <c r="E9" i="22"/>
  <c r="D9" i="22"/>
  <c r="G8" i="22"/>
  <c r="F8" i="22"/>
  <c r="E8" i="22"/>
  <c r="D8" i="22"/>
  <c r="H8" i="22" l="1"/>
  <c r="H9" i="22"/>
  <c r="E13" i="13" l="1"/>
  <c r="D112" i="11"/>
  <c r="E112" i="11"/>
  <c r="F112" i="11"/>
  <c r="G112" i="11"/>
  <c r="H112" i="11"/>
  <c r="I112" i="11"/>
  <c r="J112" i="11"/>
  <c r="K112" i="11"/>
  <c r="L112" i="11"/>
  <c r="M112" i="11"/>
  <c r="N112" i="11"/>
  <c r="C112" i="11"/>
  <c r="O106" i="10"/>
  <c r="O105" i="10"/>
  <c r="O104" i="10"/>
  <c r="O103" i="10"/>
  <c r="O102" i="10"/>
  <c r="O101" i="10"/>
  <c r="O92" i="10"/>
  <c r="O98" i="10"/>
  <c r="O100" i="10" s="1"/>
  <c r="F3" i="22" s="1"/>
  <c r="O93" i="10"/>
  <c r="O94" i="10"/>
  <c r="O95" i="10"/>
  <c r="O96" i="10"/>
  <c r="O91" i="10"/>
  <c r="D106" i="8"/>
  <c r="E106" i="8"/>
  <c r="F106" i="8"/>
  <c r="G106" i="8"/>
  <c r="H106" i="8"/>
  <c r="I106" i="8"/>
  <c r="J106" i="8"/>
  <c r="K106" i="8"/>
  <c r="L106" i="8"/>
  <c r="M106" i="8"/>
  <c r="N106" i="8"/>
  <c r="D107" i="10"/>
  <c r="E107" i="10"/>
  <c r="F107" i="10"/>
  <c r="G107" i="10"/>
  <c r="H107" i="10"/>
  <c r="I107" i="10"/>
  <c r="J107" i="10"/>
  <c r="K107" i="10"/>
  <c r="L107" i="10"/>
  <c r="M107" i="10"/>
  <c r="N107" i="10"/>
  <c r="C107" i="10"/>
  <c r="D97" i="10"/>
  <c r="E97" i="10"/>
  <c r="F97" i="10"/>
  <c r="G97" i="10"/>
  <c r="H97" i="10"/>
  <c r="I97" i="10"/>
  <c r="J97" i="10"/>
  <c r="K97" i="10"/>
  <c r="L97" i="10"/>
  <c r="M97" i="10"/>
  <c r="N97" i="10"/>
  <c r="C97" i="10"/>
  <c r="D118" i="9"/>
  <c r="E118" i="9"/>
  <c r="F118" i="9"/>
  <c r="G118" i="9"/>
  <c r="H118" i="9"/>
  <c r="I118" i="9"/>
  <c r="J118" i="9"/>
  <c r="K118" i="9"/>
  <c r="L118" i="9"/>
  <c r="M118" i="9"/>
  <c r="N118" i="9"/>
  <c r="C118" i="9"/>
  <c r="O110" i="9"/>
  <c r="O107" i="10" l="1"/>
  <c r="E14" i="13" s="1"/>
  <c r="O97" i="10"/>
  <c r="O108" i="10" l="1"/>
  <c r="D99" i="9"/>
  <c r="E99" i="9"/>
  <c r="F99" i="9"/>
  <c r="G99" i="9"/>
  <c r="H99" i="9"/>
  <c r="I99" i="9"/>
  <c r="J99" i="9"/>
  <c r="K99" i="9"/>
  <c r="L99" i="9"/>
  <c r="M99" i="9"/>
  <c r="N99" i="9"/>
  <c r="D109" i="9"/>
  <c r="E109" i="9"/>
  <c r="F109" i="9"/>
  <c r="G109" i="9"/>
  <c r="H109" i="9"/>
  <c r="I109" i="9"/>
  <c r="J109" i="9"/>
  <c r="K109" i="9"/>
  <c r="L109" i="9"/>
  <c r="M109" i="9"/>
  <c r="N109" i="9"/>
  <c r="C109" i="9"/>
  <c r="C106" i="8"/>
  <c r="D97" i="8"/>
  <c r="E97" i="8"/>
  <c r="F97" i="8"/>
  <c r="G97" i="8"/>
  <c r="H97" i="8"/>
  <c r="I97" i="8"/>
  <c r="J97" i="8"/>
  <c r="K97" i="8"/>
  <c r="L97" i="8"/>
  <c r="M97" i="8"/>
  <c r="N97" i="8"/>
  <c r="C97" i="8"/>
  <c r="D19" i="14"/>
  <c r="E11" i="14" l="1"/>
  <c r="D11" i="14"/>
  <c r="C11" i="14"/>
  <c r="O96" i="11" l="1"/>
  <c r="O95" i="11"/>
  <c r="O94" i="11"/>
  <c r="O93" i="11"/>
  <c r="O92" i="11"/>
  <c r="O91" i="11"/>
  <c r="C11" i="13"/>
  <c r="D11" i="13"/>
  <c r="E11" i="13"/>
  <c r="F11" i="13"/>
  <c r="D71" i="11"/>
  <c r="E71" i="11"/>
  <c r="F71" i="11"/>
  <c r="G71" i="11"/>
  <c r="H71" i="11"/>
  <c r="I71" i="11"/>
  <c r="J71" i="11"/>
  <c r="K71" i="11"/>
  <c r="L71" i="11"/>
  <c r="M71" i="11"/>
  <c r="N71" i="11"/>
  <c r="C71" i="11"/>
  <c r="O70" i="11"/>
  <c r="O69" i="11"/>
  <c r="F24" i="14"/>
  <c r="F23" i="14"/>
  <c r="G12" i="22" l="1"/>
  <c r="H12" i="22" s="1"/>
  <c r="O71" i="11"/>
  <c r="F11" i="14"/>
  <c r="G11" i="14" s="1"/>
  <c r="G11" i="13"/>
  <c r="G13" i="14" l="1"/>
  <c r="F8" i="14"/>
  <c r="E8" i="14"/>
  <c r="D8" i="14"/>
  <c r="C8" i="14"/>
  <c r="F7" i="14"/>
  <c r="E7" i="14"/>
  <c r="D7" i="14"/>
  <c r="C7" i="14"/>
  <c r="F8" i="13"/>
  <c r="F7" i="13"/>
  <c r="E8" i="13"/>
  <c r="E7" i="13"/>
  <c r="D8" i="13"/>
  <c r="D7" i="13"/>
  <c r="C8" i="13"/>
  <c r="C7" i="13"/>
  <c r="G7" i="14" l="1"/>
  <c r="G8" i="14"/>
  <c r="G7" i="13"/>
  <c r="G18" i="13"/>
  <c r="O66" i="10"/>
  <c r="E12" i="13" l="1"/>
  <c r="O32" i="11"/>
  <c r="O33" i="11"/>
  <c r="O34" i="11"/>
  <c r="O35" i="11"/>
  <c r="O36" i="11"/>
  <c r="O37" i="11"/>
  <c r="O38" i="11"/>
  <c r="O39" i="11"/>
  <c r="O40" i="11"/>
  <c r="O41" i="11"/>
  <c r="O42" i="11"/>
  <c r="O30" i="11"/>
  <c r="O31" i="11"/>
  <c r="D43" i="11"/>
  <c r="E43" i="11"/>
  <c r="F43" i="11"/>
  <c r="G43" i="11"/>
  <c r="H43" i="11"/>
  <c r="I43" i="11"/>
  <c r="J43" i="11"/>
  <c r="K43" i="11"/>
  <c r="L43" i="11"/>
  <c r="M43" i="11"/>
  <c r="N43" i="11"/>
  <c r="C43" i="11"/>
  <c r="O126" i="11"/>
  <c r="O125" i="11"/>
  <c r="D127" i="11"/>
  <c r="E127" i="11"/>
  <c r="F127" i="11"/>
  <c r="G127" i="11"/>
  <c r="H127" i="11"/>
  <c r="I127" i="11"/>
  <c r="J127" i="11"/>
  <c r="K127" i="11"/>
  <c r="L127" i="11"/>
  <c r="M127" i="11"/>
  <c r="N127" i="11"/>
  <c r="C127" i="11"/>
  <c r="O123" i="11"/>
  <c r="O122" i="11"/>
  <c r="D124" i="11"/>
  <c r="E124" i="11"/>
  <c r="F124" i="11"/>
  <c r="G124" i="11"/>
  <c r="H124" i="11"/>
  <c r="I124" i="11"/>
  <c r="J124" i="11"/>
  <c r="K124" i="11"/>
  <c r="L124" i="11"/>
  <c r="M124" i="11"/>
  <c r="N124" i="11"/>
  <c r="C124" i="11"/>
  <c r="O120" i="11"/>
  <c r="O119" i="11"/>
  <c r="O118" i="11"/>
  <c r="O117" i="11"/>
  <c r="O116" i="11"/>
  <c r="O115" i="11"/>
  <c r="O114" i="11"/>
  <c r="O113" i="11"/>
  <c r="D121" i="11"/>
  <c r="E121" i="11"/>
  <c r="F121" i="11"/>
  <c r="G121" i="11"/>
  <c r="H121" i="11"/>
  <c r="I121" i="11"/>
  <c r="J121" i="11"/>
  <c r="K121" i="11"/>
  <c r="L121" i="11"/>
  <c r="M121" i="11"/>
  <c r="N121" i="11"/>
  <c r="C121" i="11"/>
  <c r="O101" i="11"/>
  <c r="O100" i="11"/>
  <c r="O111" i="11"/>
  <c r="O110" i="11"/>
  <c r="O99" i="11"/>
  <c r="O104" i="11"/>
  <c r="O103" i="11"/>
  <c r="O98" i="11"/>
  <c r="O109" i="11"/>
  <c r="O108" i="11"/>
  <c r="O97" i="11"/>
  <c r="O107" i="11"/>
  <c r="O106" i="11"/>
  <c r="D102" i="11"/>
  <c r="E102" i="11"/>
  <c r="F102" i="11"/>
  <c r="G102" i="11"/>
  <c r="H102" i="11"/>
  <c r="I102" i="11"/>
  <c r="J102" i="11"/>
  <c r="K102" i="11"/>
  <c r="L102" i="11"/>
  <c r="M102" i="11"/>
  <c r="N102" i="11"/>
  <c r="C102" i="11"/>
  <c r="O89" i="11"/>
  <c r="O88" i="11"/>
  <c r="O87" i="11"/>
  <c r="O86" i="11"/>
  <c r="O85" i="11"/>
  <c r="O84" i="11"/>
  <c r="O83" i="11"/>
  <c r="O82" i="11"/>
  <c r="O81" i="11"/>
  <c r="O80" i="11"/>
  <c r="O79" i="11"/>
  <c r="O78" i="11"/>
  <c r="O77" i="11"/>
  <c r="O76" i="11"/>
  <c r="O75" i="11"/>
  <c r="D90" i="11"/>
  <c r="E90" i="11"/>
  <c r="F90" i="11"/>
  <c r="G90" i="11"/>
  <c r="H90" i="11"/>
  <c r="I90" i="11"/>
  <c r="J90" i="11"/>
  <c r="K90" i="11"/>
  <c r="L90" i="11"/>
  <c r="M90" i="11"/>
  <c r="N90" i="11"/>
  <c r="C90" i="11"/>
  <c r="O73" i="11"/>
  <c r="O72" i="11"/>
  <c r="D74" i="11"/>
  <c r="E74" i="11"/>
  <c r="F74" i="11"/>
  <c r="G74" i="11"/>
  <c r="H74" i="11"/>
  <c r="I74" i="11"/>
  <c r="J74" i="11"/>
  <c r="K74" i="11"/>
  <c r="L74" i="11"/>
  <c r="M74" i="11"/>
  <c r="N74" i="11"/>
  <c r="C74" i="11"/>
  <c r="D68" i="11"/>
  <c r="E68" i="11"/>
  <c r="F68" i="11"/>
  <c r="G68" i="11"/>
  <c r="H68" i="11"/>
  <c r="I68" i="11"/>
  <c r="J68" i="11"/>
  <c r="K68" i="11"/>
  <c r="L68" i="11"/>
  <c r="M68" i="11"/>
  <c r="N68" i="11"/>
  <c r="C68" i="11"/>
  <c r="O67" i="11"/>
  <c r="O66" i="11"/>
  <c r="O65" i="11"/>
  <c r="O64" i="11"/>
  <c r="O63" i="11"/>
  <c r="O62" i="11"/>
  <c r="O61" i="11"/>
  <c r="O60" i="11"/>
  <c r="O59" i="11"/>
  <c r="O58" i="11"/>
  <c r="O57" i="11"/>
  <c r="O56" i="11"/>
  <c r="O55" i="11"/>
  <c r="O54" i="11"/>
  <c r="O53" i="11"/>
  <c r="O52" i="11"/>
  <c r="O51" i="11"/>
  <c r="O50" i="11"/>
  <c r="O49" i="11"/>
  <c r="O48" i="11"/>
  <c r="O47" i="11"/>
  <c r="O46" i="11"/>
  <c r="O45" i="11"/>
  <c r="O44" i="11"/>
  <c r="O118" i="8"/>
  <c r="O117" i="8"/>
  <c r="D119" i="8"/>
  <c r="E119" i="8"/>
  <c r="F119" i="8"/>
  <c r="G119" i="8"/>
  <c r="H119" i="8"/>
  <c r="I119" i="8"/>
  <c r="J119" i="8"/>
  <c r="K119" i="8"/>
  <c r="L119" i="8"/>
  <c r="M119" i="8"/>
  <c r="N119" i="8"/>
  <c r="C119" i="8"/>
  <c r="O114" i="8"/>
  <c r="O115" i="8"/>
  <c r="O113" i="8"/>
  <c r="D116" i="8"/>
  <c r="E116" i="8"/>
  <c r="F116" i="8"/>
  <c r="G116" i="8"/>
  <c r="H116" i="8"/>
  <c r="I116" i="8"/>
  <c r="J116" i="8"/>
  <c r="K116" i="8"/>
  <c r="L116" i="8"/>
  <c r="M116" i="8"/>
  <c r="N116" i="8"/>
  <c r="C116" i="8"/>
  <c r="O108" i="8"/>
  <c r="O109" i="8"/>
  <c r="O110" i="8"/>
  <c r="O111" i="8"/>
  <c r="O107" i="8"/>
  <c r="D112" i="8"/>
  <c r="E112" i="8"/>
  <c r="F112" i="8"/>
  <c r="G112" i="8"/>
  <c r="H112" i="8"/>
  <c r="I112" i="8"/>
  <c r="J112" i="8"/>
  <c r="K112" i="8"/>
  <c r="L112" i="8"/>
  <c r="M112" i="8"/>
  <c r="N112" i="8"/>
  <c r="C112" i="8"/>
  <c r="O105" i="8"/>
  <c r="O104" i="8"/>
  <c r="O96" i="8"/>
  <c r="O95" i="8"/>
  <c r="O99" i="8"/>
  <c r="O98" i="8"/>
  <c r="O94" i="8"/>
  <c r="O103" i="8"/>
  <c r="O102" i="8"/>
  <c r="O93" i="8"/>
  <c r="O92" i="8"/>
  <c r="O101" i="8"/>
  <c r="O72" i="8"/>
  <c r="O73" i="8"/>
  <c r="O74" i="8"/>
  <c r="O75" i="8"/>
  <c r="O76" i="8"/>
  <c r="O77" i="8"/>
  <c r="O78" i="8"/>
  <c r="O79" i="8"/>
  <c r="O80" i="8"/>
  <c r="O81" i="8"/>
  <c r="O82" i="8"/>
  <c r="O83" i="8"/>
  <c r="O84" i="8"/>
  <c r="O71" i="8"/>
  <c r="D85" i="8"/>
  <c r="E85" i="8"/>
  <c r="F85" i="8"/>
  <c r="G85" i="8"/>
  <c r="H85" i="8"/>
  <c r="I85" i="8"/>
  <c r="J85" i="8"/>
  <c r="K85" i="8"/>
  <c r="L85" i="8"/>
  <c r="M85" i="8"/>
  <c r="N85" i="8"/>
  <c r="C85" i="8"/>
  <c r="O69" i="8"/>
  <c r="O68" i="8"/>
  <c r="O67" i="8"/>
  <c r="D70" i="8"/>
  <c r="E70" i="8"/>
  <c r="F70" i="8"/>
  <c r="G70" i="8"/>
  <c r="H70" i="8"/>
  <c r="I70" i="8"/>
  <c r="J70" i="8"/>
  <c r="K70" i="8"/>
  <c r="L70" i="8"/>
  <c r="M70" i="8"/>
  <c r="N70" i="8"/>
  <c r="C70" i="8"/>
  <c r="O43" i="8"/>
  <c r="O44" i="8"/>
  <c r="O45" i="8"/>
  <c r="O46" i="8"/>
  <c r="O47" i="8"/>
  <c r="O48" i="8"/>
  <c r="O49" i="8"/>
  <c r="O50" i="8"/>
  <c r="O51" i="8"/>
  <c r="O66" i="8"/>
  <c r="O52" i="8"/>
  <c r="O53" i="8"/>
  <c r="O54" i="8"/>
  <c r="O55" i="8"/>
  <c r="O56" i="8"/>
  <c r="O57" i="8"/>
  <c r="O58" i="8"/>
  <c r="O59" i="8"/>
  <c r="O60" i="8"/>
  <c r="O61" i="8"/>
  <c r="O62" i="8"/>
  <c r="O63" i="8"/>
  <c r="O64" i="8"/>
  <c r="O42" i="8"/>
  <c r="D65" i="8"/>
  <c r="E65" i="8"/>
  <c r="F65" i="8"/>
  <c r="G65" i="8"/>
  <c r="H65" i="8"/>
  <c r="I65" i="8"/>
  <c r="J65" i="8"/>
  <c r="K65" i="8"/>
  <c r="L65" i="8"/>
  <c r="M65" i="8"/>
  <c r="N65" i="8"/>
  <c r="C65" i="8"/>
  <c r="O30" i="8"/>
  <c r="O31" i="8"/>
  <c r="O32" i="8"/>
  <c r="O33" i="8"/>
  <c r="O34" i="8"/>
  <c r="O35" i="8"/>
  <c r="O36" i="8"/>
  <c r="O37" i="8"/>
  <c r="O38" i="8"/>
  <c r="O39" i="8"/>
  <c r="O40" i="8"/>
  <c r="O28" i="8"/>
  <c r="O29" i="8"/>
  <c r="D41" i="8"/>
  <c r="E41" i="8"/>
  <c r="F41" i="8"/>
  <c r="G41" i="8"/>
  <c r="H41" i="8"/>
  <c r="I41" i="8"/>
  <c r="J41" i="8"/>
  <c r="K41" i="8"/>
  <c r="L41" i="8"/>
  <c r="M41" i="8"/>
  <c r="N41" i="8"/>
  <c r="C41" i="8"/>
  <c r="O4" i="8"/>
  <c r="O5" i="8"/>
  <c r="O6" i="8"/>
  <c r="O7" i="8"/>
  <c r="O8" i="8"/>
  <c r="O9" i="8"/>
  <c r="O10" i="8"/>
  <c r="O11" i="8"/>
  <c r="O12" i="8"/>
  <c r="O13" i="8"/>
  <c r="O14" i="8"/>
  <c r="O15" i="8"/>
  <c r="O16" i="8"/>
  <c r="O17" i="8"/>
  <c r="O18" i="8"/>
  <c r="O19" i="8"/>
  <c r="O20" i="8"/>
  <c r="O21" i="8"/>
  <c r="O22" i="8"/>
  <c r="O23" i="8"/>
  <c r="O24" i="8"/>
  <c r="O25" i="8"/>
  <c r="O26" i="8"/>
  <c r="O3" i="8"/>
  <c r="D27" i="8"/>
  <c r="E27" i="8"/>
  <c r="F27" i="8"/>
  <c r="G27" i="8"/>
  <c r="H27" i="8"/>
  <c r="I27" i="8"/>
  <c r="J27" i="8"/>
  <c r="K27" i="8"/>
  <c r="L27" i="8"/>
  <c r="M27" i="8"/>
  <c r="N27" i="8"/>
  <c r="C27" i="8"/>
  <c r="C116" i="10"/>
  <c r="D116" i="10"/>
  <c r="E116" i="10"/>
  <c r="F116" i="10"/>
  <c r="G116" i="10"/>
  <c r="H116" i="10"/>
  <c r="I116" i="10"/>
  <c r="J116" i="10"/>
  <c r="K116" i="10"/>
  <c r="L116" i="10"/>
  <c r="M116" i="10"/>
  <c r="N116" i="10"/>
  <c r="C118" i="10"/>
  <c r="D118" i="10"/>
  <c r="E118" i="10"/>
  <c r="F118" i="10"/>
  <c r="G118" i="10"/>
  <c r="H118" i="10"/>
  <c r="I118" i="10"/>
  <c r="J118" i="10"/>
  <c r="K118" i="10"/>
  <c r="L118" i="10"/>
  <c r="M118" i="10"/>
  <c r="N118" i="10"/>
  <c r="O118" i="10"/>
  <c r="O119" i="10"/>
  <c r="O120" i="10"/>
  <c r="C121" i="10"/>
  <c r="D121" i="10"/>
  <c r="E121" i="10"/>
  <c r="F121" i="10"/>
  <c r="G121" i="10"/>
  <c r="H121" i="10"/>
  <c r="I121" i="10"/>
  <c r="J121" i="10"/>
  <c r="K121" i="10"/>
  <c r="L121" i="10"/>
  <c r="M121" i="10"/>
  <c r="N121" i="10"/>
  <c r="O124" i="9"/>
  <c r="O123" i="9"/>
  <c r="D125" i="9"/>
  <c r="E125" i="9"/>
  <c r="F125" i="9"/>
  <c r="G125" i="9"/>
  <c r="H125" i="9"/>
  <c r="I125" i="9"/>
  <c r="J125" i="9"/>
  <c r="K125" i="9"/>
  <c r="L125" i="9"/>
  <c r="M125" i="9"/>
  <c r="N125" i="9"/>
  <c r="C125" i="9"/>
  <c r="O120" i="9"/>
  <c r="O121" i="9"/>
  <c r="O119" i="9"/>
  <c r="D122" i="9"/>
  <c r="E122" i="9"/>
  <c r="F122" i="9"/>
  <c r="G122" i="9"/>
  <c r="H122" i="9"/>
  <c r="I122" i="9"/>
  <c r="J122" i="9"/>
  <c r="K122" i="9"/>
  <c r="L122" i="9"/>
  <c r="M122" i="9"/>
  <c r="N122" i="9"/>
  <c r="C122" i="9"/>
  <c r="O111" i="9"/>
  <c r="O112" i="9"/>
  <c r="O113" i="9"/>
  <c r="O114" i="9"/>
  <c r="O115" i="9"/>
  <c r="O116" i="9"/>
  <c r="O117" i="9"/>
  <c r="O104" i="9"/>
  <c r="O93" i="9"/>
  <c r="O105" i="9"/>
  <c r="O106" i="9"/>
  <c r="O94" i="9"/>
  <c r="O95" i="9"/>
  <c r="O101" i="9"/>
  <c r="O102" i="9" s="1"/>
  <c r="O96" i="9"/>
  <c r="O97" i="9"/>
  <c r="O107" i="9"/>
  <c r="O108" i="9"/>
  <c r="O98" i="9"/>
  <c r="O103" i="9"/>
  <c r="C99" i="9"/>
  <c r="O82" i="9"/>
  <c r="O72" i="9"/>
  <c r="O73" i="9"/>
  <c r="O74" i="9"/>
  <c r="O75" i="9"/>
  <c r="O76" i="9"/>
  <c r="O77" i="9"/>
  <c r="O78" i="9"/>
  <c r="O79" i="9"/>
  <c r="O80" i="9"/>
  <c r="O81" i="9"/>
  <c r="O83" i="9"/>
  <c r="O84" i="9"/>
  <c r="O85" i="9"/>
  <c r="O71" i="9"/>
  <c r="D86" i="9"/>
  <c r="E86" i="9"/>
  <c r="F86" i="9"/>
  <c r="G86" i="9"/>
  <c r="H86" i="9"/>
  <c r="I86" i="9"/>
  <c r="J86" i="9"/>
  <c r="K86" i="9"/>
  <c r="L86" i="9"/>
  <c r="M86" i="9"/>
  <c r="N86" i="9"/>
  <c r="C86" i="9"/>
  <c r="O69" i="9"/>
  <c r="O68" i="9"/>
  <c r="D70" i="9"/>
  <c r="E70" i="9"/>
  <c r="F70" i="9"/>
  <c r="G70" i="9"/>
  <c r="H70" i="9"/>
  <c r="I70" i="9"/>
  <c r="J70" i="9"/>
  <c r="K70" i="9"/>
  <c r="L70" i="9"/>
  <c r="M70" i="9"/>
  <c r="N70" i="9"/>
  <c r="C70" i="9"/>
  <c r="O44" i="9"/>
  <c r="O45" i="9"/>
  <c r="O46" i="9"/>
  <c r="O47" i="9"/>
  <c r="O48" i="9"/>
  <c r="O49" i="9"/>
  <c r="O50" i="9"/>
  <c r="O51" i="9"/>
  <c r="O52" i="9"/>
  <c r="O67" i="9"/>
  <c r="O53" i="9"/>
  <c r="O54" i="9"/>
  <c r="O55" i="9"/>
  <c r="O56" i="9"/>
  <c r="O57" i="9"/>
  <c r="O58" i="9"/>
  <c r="O59" i="9"/>
  <c r="O60" i="9"/>
  <c r="O61" i="9"/>
  <c r="O62" i="9"/>
  <c r="O63" i="9"/>
  <c r="O64" i="9"/>
  <c r="O65" i="9"/>
  <c r="O43" i="9"/>
  <c r="D66" i="9"/>
  <c r="E66" i="9"/>
  <c r="F66" i="9"/>
  <c r="G66" i="9"/>
  <c r="H66" i="9"/>
  <c r="I66" i="9"/>
  <c r="J66" i="9"/>
  <c r="K66" i="9"/>
  <c r="L66" i="9"/>
  <c r="M66" i="9"/>
  <c r="N66" i="9"/>
  <c r="C66" i="9"/>
  <c r="O31" i="9"/>
  <c r="O32" i="9"/>
  <c r="O33" i="9"/>
  <c r="O34" i="9"/>
  <c r="O35" i="9"/>
  <c r="O36" i="9"/>
  <c r="O37" i="9"/>
  <c r="O38" i="9"/>
  <c r="O39" i="9"/>
  <c r="O40" i="9"/>
  <c r="O41" i="9"/>
  <c r="O29" i="9"/>
  <c r="O30" i="9"/>
  <c r="D42" i="9"/>
  <c r="E42" i="9"/>
  <c r="F42" i="9"/>
  <c r="G42" i="9"/>
  <c r="H42" i="9"/>
  <c r="I42" i="9"/>
  <c r="J42" i="9"/>
  <c r="K42" i="9"/>
  <c r="L42" i="9"/>
  <c r="M42" i="9"/>
  <c r="N42" i="9"/>
  <c r="C42" i="9"/>
  <c r="O4" i="9"/>
  <c r="O5" i="9"/>
  <c r="O6" i="9"/>
  <c r="O7" i="9"/>
  <c r="O8" i="9"/>
  <c r="O9" i="9"/>
  <c r="O10" i="9"/>
  <c r="O11" i="9"/>
  <c r="O12" i="9"/>
  <c r="O13" i="9"/>
  <c r="O14" i="9"/>
  <c r="O15" i="9"/>
  <c r="O16" i="9"/>
  <c r="O17" i="9"/>
  <c r="O18" i="9"/>
  <c r="O19" i="9"/>
  <c r="O20" i="9"/>
  <c r="O21" i="9"/>
  <c r="O22" i="9"/>
  <c r="O23" i="9"/>
  <c r="O24" i="9"/>
  <c r="O25" i="9"/>
  <c r="O26" i="9"/>
  <c r="O27" i="9"/>
  <c r="O3" i="9"/>
  <c r="E28" i="9"/>
  <c r="F28" i="9"/>
  <c r="G28" i="9"/>
  <c r="H28" i="9"/>
  <c r="I28" i="9"/>
  <c r="J28" i="9"/>
  <c r="K28" i="9"/>
  <c r="L28" i="9"/>
  <c r="M28" i="9"/>
  <c r="N28" i="9"/>
  <c r="D28" i="9"/>
  <c r="C28" i="9"/>
  <c r="O109" i="10"/>
  <c r="O110" i="10"/>
  <c r="O111" i="10"/>
  <c r="O112" i="10"/>
  <c r="O113" i="10"/>
  <c r="O114" i="10"/>
  <c r="O115" i="10"/>
  <c r="O71" i="10"/>
  <c r="O72" i="10"/>
  <c r="O73" i="10"/>
  <c r="O74" i="10"/>
  <c r="O75" i="10"/>
  <c r="O76" i="10"/>
  <c r="O77" i="10"/>
  <c r="O78" i="10"/>
  <c r="O79" i="10"/>
  <c r="O80" i="10"/>
  <c r="O81" i="10"/>
  <c r="O82" i="10"/>
  <c r="O83" i="10"/>
  <c r="O70" i="10"/>
  <c r="D84" i="10"/>
  <c r="E84" i="10"/>
  <c r="F84" i="10"/>
  <c r="G84" i="10"/>
  <c r="H84" i="10"/>
  <c r="I84" i="10"/>
  <c r="J84" i="10"/>
  <c r="K84" i="10"/>
  <c r="L84" i="10"/>
  <c r="M84" i="10"/>
  <c r="N84" i="10"/>
  <c r="C84" i="10"/>
  <c r="O68" i="10"/>
  <c r="O67" i="10"/>
  <c r="D69" i="10"/>
  <c r="E69" i="10"/>
  <c r="F69" i="10"/>
  <c r="G69" i="10"/>
  <c r="H69" i="10"/>
  <c r="I69" i="10"/>
  <c r="J69" i="10"/>
  <c r="K69" i="10"/>
  <c r="L69" i="10"/>
  <c r="M69" i="10"/>
  <c r="N69" i="10"/>
  <c r="C69" i="10"/>
  <c r="C65" i="10"/>
  <c r="D65" i="10"/>
  <c r="E65" i="10"/>
  <c r="F65" i="10"/>
  <c r="G65" i="10"/>
  <c r="H65" i="10"/>
  <c r="I65" i="10"/>
  <c r="J65" i="10"/>
  <c r="K65" i="10"/>
  <c r="L65" i="10"/>
  <c r="M65" i="10"/>
  <c r="N65" i="10"/>
  <c r="O64" i="10"/>
  <c r="O63" i="10"/>
  <c r="O62" i="10"/>
  <c r="O61" i="10"/>
  <c r="O60" i="10"/>
  <c r="O59" i="10"/>
  <c r="O58" i="10"/>
  <c r="O57" i="10"/>
  <c r="O56" i="10"/>
  <c r="O55" i="10"/>
  <c r="O54" i="10"/>
  <c r="O53" i="10"/>
  <c r="O52" i="10"/>
  <c r="O51" i="10"/>
  <c r="O50" i="10"/>
  <c r="O49" i="10"/>
  <c r="O48" i="10"/>
  <c r="O47" i="10"/>
  <c r="O46" i="10"/>
  <c r="O45" i="10"/>
  <c r="O44" i="10"/>
  <c r="O43" i="10"/>
  <c r="O42" i="10"/>
  <c r="O41" i="10"/>
  <c r="O29" i="10"/>
  <c r="O30" i="10"/>
  <c r="O31" i="10"/>
  <c r="O32" i="10"/>
  <c r="O33" i="10"/>
  <c r="O34" i="10"/>
  <c r="O35" i="10"/>
  <c r="O36" i="10"/>
  <c r="O37" i="10"/>
  <c r="O38" i="10"/>
  <c r="O39" i="10"/>
  <c r="O27" i="10"/>
  <c r="O28" i="10"/>
  <c r="D40" i="10"/>
  <c r="E40" i="10"/>
  <c r="F40" i="10"/>
  <c r="G40" i="10"/>
  <c r="H40" i="10"/>
  <c r="I40" i="10"/>
  <c r="J40" i="10"/>
  <c r="K40" i="10"/>
  <c r="L40" i="10"/>
  <c r="M40" i="10"/>
  <c r="N40" i="10"/>
  <c r="C40" i="10"/>
  <c r="O4" i="10"/>
  <c r="O5" i="10"/>
  <c r="O6" i="10"/>
  <c r="O7" i="10"/>
  <c r="O8" i="10"/>
  <c r="O9" i="10"/>
  <c r="O10" i="10"/>
  <c r="O11" i="10"/>
  <c r="O12" i="10"/>
  <c r="O13" i="10"/>
  <c r="O14" i="10"/>
  <c r="O15" i="10"/>
  <c r="O16" i="10"/>
  <c r="O17" i="10"/>
  <c r="O18" i="10"/>
  <c r="O19" i="10"/>
  <c r="O20" i="10"/>
  <c r="O21" i="10"/>
  <c r="O22" i="10"/>
  <c r="O23" i="10"/>
  <c r="O24" i="10"/>
  <c r="O25" i="10"/>
  <c r="O3" i="10"/>
  <c r="D26" i="10"/>
  <c r="E26" i="10"/>
  <c r="F26" i="10"/>
  <c r="G26" i="10"/>
  <c r="H26" i="10"/>
  <c r="I26" i="10"/>
  <c r="J26" i="10"/>
  <c r="K26" i="10"/>
  <c r="L26" i="10"/>
  <c r="M26" i="10"/>
  <c r="N26" i="10"/>
  <c r="C26" i="10"/>
  <c r="O29" i="11"/>
  <c r="O28" i="11"/>
  <c r="O27" i="11"/>
  <c r="O26" i="11"/>
  <c r="O25" i="11"/>
  <c r="O24" i="11"/>
  <c r="O23" i="11"/>
  <c r="O22" i="11"/>
  <c r="O21" i="11"/>
  <c r="O20" i="11"/>
  <c r="O19" i="11"/>
  <c r="O18" i="11"/>
  <c r="O17" i="11"/>
  <c r="O16" i="11"/>
  <c r="O15" i="11"/>
  <c r="O14" i="11"/>
  <c r="O13" i="11"/>
  <c r="O12" i="11"/>
  <c r="O11" i="11"/>
  <c r="O10" i="11"/>
  <c r="O9" i="11"/>
  <c r="O8" i="11"/>
  <c r="O7" i="11"/>
  <c r="O6" i="11"/>
  <c r="O5" i="11"/>
  <c r="O4" i="11"/>
  <c r="O3" i="11"/>
  <c r="O105" i="11" l="1"/>
  <c r="F13" i="13" s="1"/>
  <c r="O100" i="8"/>
  <c r="C13" i="13" s="1"/>
  <c r="G4" i="22"/>
  <c r="O112" i="11"/>
  <c r="G5" i="22"/>
  <c r="F5" i="22"/>
  <c r="F13" i="22"/>
  <c r="E5" i="22"/>
  <c r="E3" i="22"/>
  <c r="D13" i="13"/>
  <c r="O118" i="9"/>
  <c r="O106" i="8"/>
  <c r="O97" i="8"/>
  <c r="D3" i="22"/>
  <c r="D5" i="22"/>
  <c r="L128" i="11"/>
  <c r="O99" i="9"/>
  <c r="O109" i="9"/>
  <c r="H122" i="10"/>
  <c r="E122" i="10"/>
  <c r="D122" i="10"/>
  <c r="C122" i="10"/>
  <c r="M122" i="10"/>
  <c r="L122" i="10"/>
  <c r="J122" i="10"/>
  <c r="I122" i="10"/>
  <c r="G122" i="10"/>
  <c r="F122" i="10"/>
  <c r="N122" i="10"/>
  <c r="K122" i="10"/>
  <c r="M126" i="9"/>
  <c r="K126" i="9"/>
  <c r="J126" i="9"/>
  <c r="E126" i="9"/>
  <c r="H126" i="9"/>
  <c r="G126" i="9"/>
  <c r="D126" i="9"/>
  <c r="L126" i="9"/>
  <c r="I126" i="9"/>
  <c r="F126" i="9"/>
  <c r="C126" i="9"/>
  <c r="N126" i="9"/>
  <c r="M128" i="11"/>
  <c r="I128" i="11"/>
  <c r="K128" i="11"/>
  <c r="J128" i="11"/>
  <c r="G128" i="11"/>
  <c r="H128" i="11"/>
  <c r="F128" i="11"/>
  <c r="E128" i="11"/>
  <c r="C128" i="11"/>
  <c r="D128" i="11"/>
  <c r="N128" i="11"/>
  <c r="O69" i="10"/>
  <c r="F4" i="13"/>
  <c r="F4" i="14"/>
  <c r="F3" i="14"/>
  <c r="E4" i="13"/>
  <c r="E4" i="14"/>
  <c r="E12" i="14"/>
  <c r="D4" i="13"/>
  <c r="D4" i="14"/>
  <c r="O70" i="9"/>
  <c r="O125" i="9"/>
  <c r="O119" i="8"/>
  <c r="C4" i="14"/>
  <c r="C4" i="13"/>
  <c r="O116" i="8"/>
  <c r="O70" i="8"/>
  <c r="F3" i="13"/>
  <c r="O121" i="10"/>
  <c r="E16" i="13"/>
  <c r="O28" i="9"/>
  <c r="O86" i="9"/>
  <c r="C16" i="13"/>
  <c r="O41" i="8"/>
  <c r="O112" i="8"/>
  <c r="O27" i="8"/>
  <c r="O85" i="8"/>
  <c r="O42" i="9"/>
  <c r="O127" i="11"/>
  <c r="O116" i="10"/>
  <c r="O84" i="10"/>
  <c r="O65" i="10"/>
  <c r="O40" i="10"/>
  <c r="O26" i="10"/>
  <c r="O66" i="9"/>
  <c r="O122" i="9"/>
  <c r="O65" i="8"/>
  <c r="O124" i="11"/>
  <c r="O43" i="11"/>
  <c r="O121" i="11"/>
  <c r="O102" i="11"/>
  <c r="O74" i="11"/>
  <c r="O90" i="11"/>
  <c r="O68" i="11"/>
  <c r="P45" i="9" l="1"/>
  <c r="G3" i="22"/>
  <c r="H3" i="22" s="1"/>
  <c r="P57" i="9"/>
  <c r="P48" i="9"/>
  <c r="P49" i="9"/>
  <c r="P51" i="9"/>
  <c r="P65" i="9"/>
  <c r="P62" i="9"/>
  <c r="P55" i="9"/>
  <c r="P46" i="9"/>
  <c r="P61" i="9"/>
  <c r="P63" i="9"/>
  <c r="P56" i="9"/>
  <c r="P59" i="9"/>
  <c r="P52" i="9"/>
  <c r="P54" i="9"/>
  <c r="P60" i="9"/>
  <c r="P64" i="9"/>
  <c r="P58" i="9"/>
  <c r="P50" i="9"/>
  <c r="P53" i="9"/>
  <c r="P44" i="9"/>
  <c r="P47" i="9"/>
  <c r="P43" i="9"/>
  <c r="G6" i="22"/>
  <c r="G13" i="22"/>
  <c r="F14" i="13"/>
  <c r="H5" i="22"/>
  <c r="F17" i="13"/>
  <c r="G11" i="22"/>
  <c r="G7" i="22"/>
  <c r="G10" i="22"/>
  <c r="E9" i="14"/>
  <c r="F10" i="22"/>
  <c r="F4" i="22"/>
  <c r="F6" i="22"/>
  <c r="F11" i="22"/>
  <c r="F7" i="22"/>
  <c r="E17" i="13"/>
  <c r="E6" i="22"/>
  <c r="D14" i="13"/>
  <c r="E7" i="22"/>
  <c r="D17" i="13"/>
  <c r="D9" i="13"/>
  <c r="E10" i="22"/>
  <c r="E4" i="22"/>
  <c r="E13" i="22"/>
  <c r="E11" i="22"/>
  <c r="G13" i="13"/>
  <c r="D4" i="22"/>
  <c r="D7" i="22"/>
  <c r="D11" i="22"/>
  <c r="C17" i="13"/>
  <c r="C5" i="13"/>
  <c r="D6" i="22"/>
  <c r="D10" i="22"/>
  <c r="D13" i="22"/>
  <c r="C14" i="13"/>
  <c r="O122" i="10"/>
  <c r="O128" i="11"/>
  <c r="O126" i="9"/>
  <c r="E9" i="13"/>
  <c r="F5" i="14"/>
  <c r="F15" i="13"/>
  <c r="F12" i="14"/>
  <c r="F6" i="14"/>
  <c r="F10" i="14"/>
  <c r="E5" i="14"/>
  <c r="E6" i="14"/>
  <c r="E3" i="14"/>
  <c r="E10" i="14"/>
  <c r="E15" i="13"/>
  <c r="D6" i="14"/>
  <c r="D3" i="14"/>
  <c r="D9" i="14"/>
  <c r="D15" i="13"/>
  <c r="D5" i="14"/>
  <c r="D12" i="14"/>
  <c r="G4" i="13"/>
  <c r="C6" i="14"/>
  <c r="C10" i="14"/>
  <c r="G4" i="14"/>
  <c r="C3" i="14"/>
  <c r="C15" i="13"/>
  <c r="C12" i="14"/>
  <c r="C5" i="14"/>
  <c r="C9" i="13"/>
  <c r="C9" i="14"/>
  <c r="F9" i="14"/>
  <c r="D10" i="14"/>
  <c r="F10" i="13"/>
  <c r="F12" i="13"/>
  <c r="F9" i="13"/>
  <c r="F16" i="13"/>
  <c r="F6" i="13"/>
  <c r="E3" i="13"/>
  <c r="E6" i="13"/>
  <c r="E10" i="13"/>
  <c r="D6" i="13"/>
  <c r="D12" i="13"/>
  <c r="D10" i="13"/>
  <c r="D3" i="13"/>
  <c r="C12" i="13"/>
  <c r="C10" i="13"/>
  <c r="C3" i="13"/>
  <c r="C6" i="13"/>
  <c r="G8" i="13"/>
  <c r="F5" i="13"/>
  <c r="E5" i="13"/>
  <c r="D5" i="13"/>
  <c r="D16" i="13"/>
  <c r="Q43" i="9" l="1"/>
  <c r="P66" i="9"/>
  <c r="G15" i="22"/>
  <c r="F15" i="22"/>
  <c r="H6" i="22"/>
  <c r="H13" i="22"/>
  <c r="H11" i="22"/>
  <c r="H7" i="22"/>
  <c r="E15" i="22"/>
  <c r="G17" i="13"/>
  <c r="G14" i="13"/>
  <c r="H10" i="22"/>
  <c r="D15" i="22"/>
  <c r="H4" i="22"/>
  <c r="E14" i="14"/>
  <c r="G15" i="13"/>
  <c r="G5" i="14"/>
  <c r="G12" i="14"/>
  <c r="G6" i="14"/>
  <c r="C14" i="14"/>
  <c r="G3" i="14"/>
  <c r="F14" i="14"/>
  <c r="G9" i="14"/>
  <c r="D14" i="14"/>
  <c r="G10" i="14"/>
  <c r="G9" i="13"/>
  <c r="E19" i="13"/>
  <c r="D19" i="13"/>
  <c r="F19" i="13"/>
  <c r="G10" i="13"/>
  <c r="G6" i="13"/>
  <c r="C19" i="13"/>
  <c r="G12" i="13"/>
  <c r="G3" i="13"/>
  <c r="G5" i="13"/>
  <c r="G16" i="13"/>
  <c r="H15" i="22" l="1"/>
  <c r="G14" i="14"/>
  <c r="H11" i="14" s="1"/>
  <c r="G19" i="13"/>
  <c r="H11" i="13" l="1"/>
  <c r="H13" i="13"/>
  <c r="H14" i="13"/>
  <c r="I8" i="22"/>
  <c r="I14" i="22"/>
  <c r="I9" i="22"/>
  <c r="I12" i="22"/>
  <c r="I3" i="22"/>
  <c r="I5" i="22"/>
  <c r="I6" i="22"/>
  <c r="I10" i="22"/>
  <c r="I11" i="22"/>
  <c r="I7" i="22"/>
  <c r="I13" i="22"/>
  <c r="I4" i="22"/>
  <c r="H10" i="14"/>
  <c r="H3" i="14"/>
  <c r="H12" i="14"/>
  <c r="H13" i="14"/>
  <c r="G22" i="14" s="1"/>
  <c r="H22" i="14" s="1"/>
  <c r="H4" i="14"/>
  <c r="G25" i="14" s="1"/>
  <c r="H7" i="14"/>
  <c r="G23" i="14" s="1"/>
  <c r="H23" i="14" s="1"/>
  <c r="H9" i="14"/>
  <c r="H8" i="14"/>
  <c r="G24" i="14" s="1"/>
  <c r="H24" i="14" s="1"/>
  <c r="H6" i="14"/>
  <c r="H5" i="14"/>
  <c r="H3" i="13"/>
  <c r="H7" i="13"/>
  <c r="H8" i="13"/>
  <c r="H4" i="13"/>
  <c r="H9" i="13"/>
  <c r="H6" i="13"/>
  <c r="H5" i="13"/>
  <c r="H10" i="13"/>
  <c r="H16" i="13"/>
  <c r="H18" i="13"/>
  <c r="H17" i="13"/>
  <c r="H12" i="13"/>
  <c r="H15" i="13"/>
  <c r="H22" i="22" l="1"/>
  <c r="I22" i="22" s="1"/>
  <c r="H21" i="22"/>
  <c r="I21" i="22" s="1"/>
  <c r="I15" i="22"/>
  <c r="G21" i="14"/>
  <c r="H21" i="14" s="1"/>
  <c r="G20" i="14"/>
  <c r="H14" i="14"/>
  <c r="H25" i="14"/>
  <c r="H19" i="13"/>
  <c r="H21" i="13" s="1"/>
  <c r="D25" i="22" l="1"/>
  <c r="H20" i="14"/>
  <c r="B28" i="14" l="1"/>
  <c r="C120" i="8" l="1"/>
  <c r="I120" i="8"/>
  <c r="K120" i="8"/>
  <c r="D120" i="8"/>
  <c r="N120" i="8"/>
  <c r="L120" i="8"/>
  <c r="G120" i="8"/>
  <c r="M120" i="8"/>
  <c r="E120" i="8"/>
  <c r="F120" i="8"/>
  <c r="J120" i="8"/>
  <c r="H120" i="8"/>
  <c r="O120" i="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Severiano Pereira Nunes</author>
  </authors>
  <commentList>
    <comment ref="H204" authorId="0" shapeId="0" xr:uid="{E2158650-E6CE-45BA-93CC-B552104E379C}">
      <text>
        <r>
          <rPr>
            <b/>
            <sz val="9"/>
            <color indexed="81"/>
            <rFont val="Segoe UI"/>
            <family val="2"/>
          </rPr>
          <t>Severiano Pereira Nunes:</t>
        </r>
        <r>
          <rPr>
            <sz val="9"/>
            <color indexed="81"/>
            <rFont val="Segoe UI"/>
            <family val="2"/>
          </rPr>
          <t xml:space="preserve">
deve retirar este valor das despesas de terceiros
</t>
        </r>
      </text>
    </comment>
  </commentList>
</comments>
</file>

<file path=xl/sharedStrings.xml><?xml version="1.0" encoding="utf-8"?>
<sst xmlns="http://schemas.openxmlformats.org/spreadsheetml/2006/main" count="1093" uniqueCount="301">
  <si>
    <t xml:space="preserve">          BALANCETE DE CUSTOS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</si>
  <si>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</si>
  <si>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</si>
  <si>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</si>
  <si>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</si>
  <si>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</si>
  <si>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</si>
  <si>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</si>
  <si>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</si>
  <si>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</si>
  <si>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</si>
  <si>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</si>
  <si>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</si>
  <si>
    <t>TOTAL</t>
  </si>
  <si>
    <t xml:space="preserve">  4111010001  SALARIOS E ORDENADOS</t>
  </si>
  <si>
    <t xml:space="preserve">  4111010002  HORAS EXTRAS</t>
  </si>
  <si>
    <t xml:space="preserve">  4111010003  GRATIFICAÇÕES</t>
  </si>
  <si>
    <t xml:space="preserve">  4111010004  DIARIAS E AJUDA DE CUSTO</t>
  </si>
  <si>
    <t xml:space="preserve">  4111010005  FERIAS</t>
  </si>
  <si>
    <t xml:space="preserve">  4111010006  ABONO PECUNIARIO DE FERIAS</t>
  </si>
  <si>
    <t xml:space="preserve">  4111010007  ABONO DE FERIAS 1/3</t>
  </si>
  <si>
    <t xml:space="preserve">  4111010008  13º SALARIO</t>
  </si>
  <si>
    <t xml:space="preserve">  4111010009  ASSIST. MED. SOCIAL</t>
  </si>
  <si>
    <t xml:space="preserve">  4111010010  PROG. AL. DO TRAB.</t>
  </si>
  <si>
    <t xml:space="preserve">  4111010011  VALE CULTURA</t>
  </si>
  <si>
    <t xml:space="preserve">  4111010012  FORM. PROF. DO EMPR.</t>
  </si>
  <si>
    <t xml:space="preserve">  4111010013  PREVIDENCIA PRIVADA</t>
  </si>
  <si>
    <t xml:space="preserve">  4111010014  TRANSPORTE DE EMPREGADO</t>
  </si>
  <si>
    <t xml:space="preserve">  4111010016  FGTS</t>
  </si>
  <si>
    <t xml:space="preserve">  4111010017  INSS</t>
  </si>
  <si>
    <t xml:space="preserve">  4111010019  INDENIZAÇÕES</t>
  </si>
  <si>
    <t xml:space="preserve">  4111010022  PROV.REVERSÃO FERIAS</t>
  </si>
  <si>
    <t xml:space="preserve">  4111010023  PROV.REVERSÃO 13º SA</t>
  </si>
  <si>
    <t xml:space="preserve">  4111010024  PROV.REV.INSS FERIAS</t>
  </si>
  <si>
    <t xml:space="preserve">  4111010025  PROV.REV.FGTS FERIAS</t>
  </si>
  <si>
    <t>* PESSOAL</t>
  </si>
  <si>
    <t xml:space="preserve">  4111020001  CONS. MANT. DE SIST.</t>
  </si>
  <si>
    <t xml:space="preserve">  4111020002  CONS. MANUT. DE BENS</t>
  </si>
  <si>
    <t xml:space="preserve">  4111020003  LIMP.  HIG. E VIG</t>
  </si>
  <si>
    <t xml:space="preserve">  4111020004  OFICINA</t>
  </si>
  <si>
    <t xml:space="preserve">  4111020005  LABORATORIO</t>
  </si>
  <si>
    <t xml:space="preserve">  4111020006  MAT. ESCRIC. E CONS.</t>
  </si>
  <si>
    <t xml:space="preserve">  4111020008  FERRAMENTAS PERECIVEIS</t>
  </si>
  <si>
    <t xml:space="preserve">  4111020009  COMB. E LUBRIFICANTE</t>
  </si>
  <si>
    <t xml:space="preserve">  4111020010  PEÇ. ACES. P/ VEIC.</t>
  </si>
  <si>
    <t xml:space="preserve">  4111020011  EPI</t>
  </si>
  <si>
    <t xml:space="preserve">  4111020012  UTENS. DE COPA E COZ</t>
  </si>
  <si>
    <t xml:space="preserve">  4111020013  BENS DE NAT. PERM.</t>
  </si>
  <si>
    <t>* MATERIAL</t>
  </si>
  <si>
    <t xml:space="preserve">  4111030001  CONS. MANUT. DE SIST</t>
  </si>
  <si>
    <t xml:space="preserve">  4111030002  CONS. MANUT. DE BENS</t>
  </si>
  <si>
    <t xml:space="preserve">  4111030003  LIMP.  HIG. E VIG</t>
  </si>
  <si>
    <t xml:space="preserve">  4111030004  PROF. PESSOAS FISICA</t>
  </si>
  <si>
    <t xml:space="preserve">  4111030005  PROF. PESSOAS JURID.</t>
  </si>
  <si>
    <t xml:space="preserve">  4111030006  LEIT. ENTR. E RECAD.</t>
  </si>
  <si>
    <t xml:space="preserve">  4111030007  CORTE E RELIGAÇÃO</t>
  </si>
  <si>
    <t xml:space="preserve">  4111030008  PUBLICIDADE E PROPAGANDA</t>
  </si>
  <si>
    <t xml:space="preserve">  4111030009  ANUNCIOS E EDITAIS</t>
  </si>
  <si>
    <t xml:space="preserve">  4111030010  COMUNICAÇÃO E INTERNET</t>
  </si>
  <si>
    <t xml:space="preserve">  4111030012  FRETES E CARRETOS</t>
  </si>
  <si>
    <t xml:space="preserve">  4111030013  LOCAÇÕES DE VEICULOS</t>
  </si>
  <si>
    <t xml:space="preserve">  4111030014  LOCAÇÕES DE BENS MOVEIS</t>
  </si>
  <si>
    <t xml:space="preserve">  4111030015  TARIFA DE ARRECADAÇÃO</t>
  </si>
  <si>
    <t xml:space="preserve">  4111030016  COPIAS E REPROD.S.GR</t>
  </si>
  <si>
    <t xml:space="preserve">  4111030017  ATENDIMENTO AO CLIENTE</t>
  </si>
  <si>
    <t xml:space="preserve">  4111030018  MANUTENÇÃO DE VEICULOS</t>
  </si>
  <si>
    <t xml:space="preserve">  4111030019  PERF. DE POÇO TPI</t>
  </si>
  <si>
    <t xml:space="preserve">  4111030020  CORREIOS E MALOTES</t>
  </si>
  <si>
    <t xml:space="preserve">  4111030021  MENOR APRENDIZ E PNE</t>
  </si>
  <si>
    <t xml:space="preserve">  4111030022  GERENCIAMENTO DE RESIDUOS</t>
  </si>
  <si>
    <t xml:space="preserve">  4111030023  AGUA TRATADA ADQUIRIDA</t>
  </si>
  <si>
    <t xml:space="preserve">  4111030024  SERVIÇOS POR ASSINATURA</t>
  </si>
  <si>
    <t>* TERCEIROS</t>
  </si>
  <si>
    <t xml:space="preserve">  4111040001  LOC. DE IMOV. PF</t>
  </si>
  <si>
    <t xml:space="preserve">  4111040003  CONSERV. MANT. PRED.</t>
  </si>
  <si>
    <t xml:space="preserve">  4111040004  IPTU/ITU</t>
  </si>
  <si>
    <t>* OCUPAÇÃO</t>
  </si>
  <si>
    <t xml:space="preserve">  4111050001  PREMIOS DE SEGUROS</t>
  </si>
  <si>
    <t xml:space="preserve">  4111050002  VIAGENS E ESTADAS</t>
  </si>
  <si>
    <t xml:space="preserve">  4111050003  LANCHES E REFEIÇÕES</t>
  </si>
  <si>
    <t xml:space="preserve">  4111050007  JORN. REVIST. E PUB.</t>
  </si>
  <si>
    <t xml:space="preserve">  4111050008  LEGAIS E JUDICIAIS</t>
  </si>
  <si>
    <t xml:space="preserve">  4111050009  INDENIZAÇÕES A TERCEIROS</t>
  </si>
  <si>
    <t xml:space="preserve">  4111050010  TAXAS E EMOL. CART.</t>
  </si>
  <si>
    <t xml:space="preserve">  4111050011  REMUNERAÇÃO DE CONCESSÃO</t>
  </si>
  <si>
    <t xml:space="preserve">  4111050013  PATR. INCENT. A CULT</t>
  </si>
  <si>
    <t xml:space="preserve">  4111050014  ASSOC. CLASS.SINDIC.</t>
  </si>
  <si>
    <t xml:space="preserve">  4111050015  AÇÕES SOCIAIS E AMBIENTAIS</t>
  </si>
  <si>
    <t xml:space="preserve">  4111050016  TAXAS DE SERVIÇOS RE</t>
  </si>
  <si>
    <t xml:space="preserve">  4111050017  EVENTOS, CONGRESSOS</t>
  </si>
  <si>
    <t>* GERAIS</t>
  </si>
  <si>
    <t xml:space="preserve">  4113010001  INSS PATRONAL</t>
  </si>
  <si>
    <t xml:space="preserve">  4113010003  ISS</t>
  </si>
  <si>
    <t xml:space="preserve">  4113010004  IPVA</t>
  </si>
  <si>
    <t xml:space="preserve">  4113010006  PIS</t>
  </si>
  <si>
    <t xml:space="preserve">  4113010007  COFINS</t>
  </si>
  <si>
    <t xml:space="preserve">  4113010008  IOF</t>
  </si>
  <si>
    <t xml:space="preserve">  4113010009  TAXAS</t>
  </si>
  <si>
    <t xml:space="preserve">  4116010001  DEPRECIAÇÕES BENS DE USO</t>
  </si>
  <si>
    <t xml:space="preserve">  4116010002  DEPR. LEASING</t>
  </si>
  <si>
    <t xml:space="preserve">  4116010003  DEPR. DE CUSTO ATRIB</t>
  </si>
  <si>
    <t xml:space="preserve">  4116010050  AMORTIZAÇÕES INTANGIVEL</t>
  </si>
  <si>
    <t>* DEPRECIAÇÕES E AMORTIZAÇÕES</t>
  </si>
  <si>
    <t xml:space="preserve">  4161010002  PESS. A DISP OUT ORG</t>
  </si>
  <si>
    <t xml:space="preserve">  4161010003  PARTICIP. EMPREGADOS</t>
  </si>
  <si>
    <t>* OUTRAS DESPESAS</t>
  </si>
  <si>
    <t xml:space="preserve">  4311020001  IRPJ CORRENTE</t>
  </si>
  <si>
    <t xml:space="preserve">  4311020002  CSLL CORRENTE</t>
  </si>
  <si>
    <t>* IR E CSLL CORRENTE</t>
  </si>
  <si>
    <t xml:space="preserve">  4111010015  ESTAGIARIOS</t>
  </si>
  <si>
    <t xml:space="preserve">  4111010018  AVISO PREVIO</t>
  </si>
  <si>
    <t xml:space="preserve">  4111010020  OUTROS ENCARGOS</t>
  </si>
  <si>
    <t xml:space="preserve">  4111010021  SOBREAVISO</t>
  </si>
  <si>
    <t xml:space="preserve">  4111010027  PRORROG LICEN PATERN</t>
  </si>
  <si>
    <t xml:space="preserve">  4111010099  CAPITALIZAÇÃO DE SERVIÇOS</t>
  </si>
  <si>
    <t xml:space="preserve">  4111030026  PUBLICIDADE INSTITUCIONAL</t>
  </si>
  <si>
    <t xml:space="preserve">  4111030028  ENERGIA ELETRICA</t>
  </si>
  <si>
    <t xml:space="preserve">  4111050019  FUNDOS MUNICIPAIS</t>
  </si>
  <si>
    <t xml:space="preserve">  4111050021  DESPESAS INDEDUTIVEIS</t>
  </si>
  <si>
    <t xml:space="preserve">  4111050022  INDENIZACOES DE CONCESSOES</t>
  </si>
  <si>
    <t xml:space="preserve">  4113010011  IPTU/ITU</t>
  </si>
  <si>
    <t xml:space="preserve">  4113010014  PIS S/ REC FINANCEIR</t>
  </si>
  <si>
    <t xml:space="preserve">  4113010015  COFINS S/ REC FINANC</t>
  </si>
  <si>
    <t xml:space="preserve">  4113010016  DESPESAS INDEDUTIVEIS</t>
  </si>
  <si>
    <t xml:space="preserve">  4113010099  OUTROS DEBITOS TRIBUTARIOS</t>
  </si>
  <si>
    <t xml:space="preserve">  4116010004  DEPR  DIREITO DE USO</t>
  </si>
  <si>
    <t xml:space="preserve">  4116010051  AMORTIZAÇÕES SUBVENÇÕES</t>
  </si>
  <si>
    <t xml:space="preserve">  4116010052  (-) AMORT REC SUBVEN</t>
  </si>
  <si>
    <t xml:space="preserve">  4116010100  (-) CREDITO PIS/COFI</t>
  </si>
  <si>
    <t xml:space="preserve">  4111030025  SERV. GERENC. LOGIST</t>
  </si>
  <si>
    <t xml:space="preserve">  4111050019  REMUNERAÇÃO CONTRATUAL</t>
  </si>
  <si>
    <t xml:space="preserve">  4111050020  DOAÇÕES</t>
  </si>
  <si>
    <t xml:space="preserve">  4113010012  ITBI/ISTI/ITCMD</t>
  </si>
  <si>
    <t xml:space="preserve">  4116010052  (-)AMORT REC SUBVENÇ</t>
  </si>
  <si>
    <t xml:space="preserve">  4116010100  (-)CREDITO PIS/COFIN</t>
  </si>
  <si>
    <t xml:space="preserve">  4161010004  PROV/REVERSAO PLR</t>
  </si>
  <si>
    <t xml:space="preserve">  4111050018  CONTRIB FUNDOS MUNIC</t>
  </si>
  <si>
    <t xml:space="preserve">  4113010013  ITR</t>
  </si>
  <si>
    <t xml:space="preserve">  4111010050  PARTICIPAÇAO NOS LUCROS</t>
  </si>
  <si>
    <t>2019</t>
  </si>
  <si>
    <t>2020</t>
  </si>
  <si>
    <t>2021</t>
  </si>
  <si>
    <t>2022</t>
  </si>
  <si>
    <t xml:space="preserve">  4161010099  OUTRAS DESP.</t>
  </si>
  <si>
    <t>ÍNDICE</t>
  </si>
  <si>
    <t>%</t>
  </si>
  <si>
    <t>-</t>
  </si>
  <si>
    <t>* INVESTIMENTOS</t>
  </si>
  <si>
    <t xml:space="preserve"> %</t>
  </si>
  <si>
    <t>Coeficiente</t>
  </si>
  <si>
    <t>INPC</t>
  </si>
  <si>
    <t>INCC-DI</t>
  </si>
  <si>
    <t>IGP-M</t>
  </si>
  <si>
    <t>IGP-DI</t>
  </si>
  <si>
    <t>* ENERGIA ELETRICA</t>
  </si>
  <si>
    <t xml:space="preserve"> * ENERGIA ELETRICA</t>
  </si>
  <si>
    <t>IPCA</t>
  </si>
  <si>
    <t>Fator X</t>
  </si>
  <si>
    <t>Componente P</t>
  </si>
  <si>
    <t>Componente Q</t>
  </si>
  <si>
    <t>* MATERIAL TRATAMENTO</t>
  </si>
  <si>
    <t xml:space="preserve">         Despesa/Custo</t>
  </si>
  <si>
    <t>Custo dos Serviços</t>
  </si>
  <si>
    <t>Administrativas</t>
  </si>
  <si>
    <t>Comercial</t>
  </si>
  <si>
    <t>*   Pessoal</t>
  </si>
  <si>
    <t>*   Materiais</t>
  </si>
  <si>
    <t xml:space="preserve">    Energia Elétrica</t>
  </si>
  <si>
    <t>*   Terceiros</t>
  </si>
  <si>
    <t>*   Gerais</t>
  </si>
  <si>
    <t xml:space="preserve">    Remuneração de Concessão</t>
  </si>
  <si>
    <t>**             SUBTOTAL</t>
  </si>
  <si>
    <t>*   Deprec./Amortizações</t>
  </si>
  <si>
    <t>***             TOTAL</t>
  </si>
  <si>
    <t xml:space="preserve">    4111010001  SALARIOS E ORDENADOS</t>
  </si>
  <si>
    <t xml:space="preserve">    4111010002  HORAS EXTRAS</t>
  </si>
  <si>
    <t xml:space="preserve">    4111010003  GRATIFICAÇÕES</t>
  </si>
  <si>
    <t xml:space="preserve">    4111010004  DIARIAS E AJUDA DE CUSTO</t>
  </si>
  <si>
    <t xml:space="preserve">    4111010005  FERIAS</t>
  </si>
  <si>
    <t xml:space="preserve">    4111010006  ABONO PECUNIARIO DE FERIAS</t>
  </si>
  <si>
    <t xml:space="preserve">    4111010007  ABONO DE FERIAS 1/3</t>
  </si>
  <si>
    <t xml:space="preserve">    4111010008  13º SALARIO</t>
  </si>
  <si>
    <t xml:space="preserve">    4111010009  ASSISTENCIA MEDICA E SOCIAL</t>
  </si>
  <si>
    <t xml:space="preserve">    4111010010  PROG. AL. DO TRAB.</t>
  </si>
  <si>
    <t xml:space="preserve">    4111010011  VALE CULTURA</t>
  </si>
  <si>
    <t xml:space="preserve">    4111010012  FORM. PROF. DO EMPR.</t>
  </si>
  <si>
    <t xml:space="preserve">    4111010013  PREVIDENCIA PRIVADA</t>
  </si>
  <si>
    <t xml:space="preserve">    4111010014  TRANSPORTE DE EMPREGADO</t>
  </si>
  <si>
    <t xml:space="preserve">    4111010015  ESTAGIARIOS</t>
  </si>
  <si>
    <t xml:space="preserve">    4111010016  FGTS</t>
  </si>
  <si>
    <t xml:space="preserve">    4111010017  INSS</t>
  </si>
  <si>
    <t xml:space="preserve">    4111010018  AVISO PREVIO</t>
  </si>
  <si>
    <t xml:space="preserve">    4111010019  INDENIZAÇÕES</t>
  </si>
  <si>
    <t xml:space="preserve">    4111010020  OUTROS ENCARGOS</t>
  </si>
  <si>
    <t xml:space="preserve">    4111010022  PROVISÃO/REVERSÃO DE FERIAS</t>
  </si>
  <si>
    <t xml:space="preserve">    4111010023  PROV.REVERSÃO 13º SA</t>
  </si>
  <si>
    <t xml:space="preserve">    4111010024  PROV.REV.INSS FERIAS</t>
  </si>
  <si>
    <t xml:space="preserve">    4111010025  PROV.REV.FGTS FERIAS</t>
  </si>
  <si>
    <t xml:space="preserve">    Tratamento</t>
  </si>
  <si>
    <t xml:space="preserve">    4111020001  CONS. MANT. DE SIST.</t>
  </si>
  <si>
    <t xml:space="preserve">    4111020002  CONS. MANUT. DE BENS</t>
  </si>
  <si>
    <t xml:space="preserve">    4111020003  LIMPEZA, HIGIENE E VIGILANCIA</t>
  </si>
  <si>
    <t xml:space="preserve">    4111020004  OFICINA</t>
  </si>
  <si>
    <t xml:space="preserve">    4111020005  LABORATORIO</t>
  </si>
  <si>
    <t xml:space="preserve">    4111020006  MAT. ESCRIC. E CONS.</t>
  </si>
  <si>
    <t xml:space="preserve">    4111020008  FERRAMENTAS PERECIVEIS</t>
  </si>
  <si>
    <t xml:space="preserve">    4111020009  COMBUSTIVEIS E LUBRIFICANTES</t>
  </si>
  <si>
    <t xml:space="preserve">    4111020010  PEÇ. ACES. P/ VEIC.</t>
  </si>
  <si>
    <t xml:space="preserve">    4111020011  EPI</t>
  </si>
  <si>
    <t xml:space="preserve">    4111020012  UTENSILIOS DE COPA E COZINHA</t>
  </si>
  <si>
    <t xml:space="preserve">    4111020013  BENS DE NATUREZA PERMANENTE</t>
  </si>
  <si>
    <t xml:space="preserve">    4111030001  CONS. MANUT. DE SIST</t>
  </si>
  <si>
    <t xml:space="preserve">    4111030002  CONS. MANUT. DE BENS</t>
  </si>
  <si>
    <t xml:space="preserve">    4111030003  LIMPEZA, HIGIENE E VIGILANCIA</t>
  </si>
  <si>
    <t xml:space="preserve">    4111030004  PROFISSIONAIS - PESSOA FISICA</t>
  </si>
  <si>
    <t xml:space="preserve">    4111030005  PROF. PESSOAS JURID.</t>
  </si>
  <si>
    <t xml:space="preserve">    4111030006  LEIT. ENTR. E RECAD.</t>
  </si>
  <si>
    <t xml:space="preserve">    4111030007  CORTE E RELIGAÇÃO</t>
  </si>
  <si>
    <t xml:space="preserve">    4111030008  PUBLICIDADE E PROPAGANDA</t>
  </si>
  <si>
    <t xml:space="preserve">    4111030009  ANUNCIOS E EDITAIS</t>
  </si>
  <si>
    <t xml:space="preserve">    4111030010  COMUNICAÇÃO E INTERNET</t>
  </si>
  <si>
    <t xml:space="preserve">    4111030012  FRETES E CARRETOS</t>
  </si>
  <si>
    <t xml:space="preserve">    4111030013  LOCAÇÕES DE VEICULOS</t>
  </si>
  <si>
    <t xml:space="preserve">    4111030014  LOCAÇÕES DE BENS MOVEIS</t>
  </si>
  <si>
    <t xml:space="preserve">    4111030015  TARIFA DE ARRECADAÇÃO</t>
  </si>
  <si>
    <t xml:space="preserve">    4111030016  COPIAS E REPROD.S.GR</t>
  </si>
  <si>
    <t xml:space="preserve">    4111030017  ATENDIMENTO AO CLIENTE</t>
  </si>
  <si>
    <t xml:space="preserve">    4111030018  MANUTENÇÃO DE VEICULOS</t>
  </si>
  <si>
    <t xml:space="preserve">    4111030019  PERF. DE POÇO TPI</t>
  </si>
  <si>
    <t xml:space="preserve">    4111030020  CORREIOS E MALOTES</t>
  </si>
  <si>
    <t xml:space="preserve">    4111030021  MENOR APRENDIZ E SERVIÇOS PNE</t>
  </si>
  <si>
    <t xml:space="preserve">    4111030022  GERENCIAMENTO DE RESIDUOS</t>
  </si>
  <si>
    <t xml:space="preserve">    4111030023  AGUA TRATADA ADQUIRIDA</t>
  </si>
  <si>
    <t xml:space="preserve">    4111030024  SERVIÇOS POR ASSINATURA</t>
  </si>
  <si>
    <t xml:space="preserve">    4111990001  (-) CONSORC. CORUMBA</t>
  </si>
  <si>
    <t xml:space="preserve">    4111990002  (-)CONS.ÁGUAS LINDAS</t>
  </si>
  <si>
    <t xml:space="preserve">    4111990010  (-) AGUA EXPORTADA</t>
  </si>
  <si>
    <t xml:space="preserve">    4111040001  LOC. DE IMOV. PF</t>
  </si>
  <si>
    <t xml:space="preserve">    4111040003  CONSERV. MANT. PRED.</t>
  </si>
  <si>
    <t xml:space="preserve">    4111050001  PREMIOS DE SEGUROS</t>
  </si>
  <si>
    <t xml:space="preserve">    4111050002  VIAGENS E ESTADAS</t>
  </si>
  <si>
    <t xml:space="preserve">    4111050003  LANCHES E REFEIÇÕES</t>
  </si>
  <si>
    <t xml:space="preserve">    4111050007  JORN. REVIST. E PUB.</t>
  </si>
  <si>
    <t xml:space="preserve">    4111050008  LEGAIS E JUDICIAIS</t>
  </si>
  <si>
    <t xml:space="preserve">    4111050009  INDENIZAÇÕES A TERCEIROS</t>
  </si>
  <si>
    <t xml:space="preserve">    4111050010  TAXAS E EMOL. CART.</t>
  </si>
  <si>
    <t xml:space="preserve">    4111050013  PATR. INCENT. A CULT</t>
  </si>
  <si>
    <t xml:space="preserve">    4111050014  ASSOC. CLASS.SINDIC.</t>
  </si>
  <si>
    <t xml:space="preserve">    4111050015  AÇÕES SOCIAIS E AMBIENTAIS</t>
  </si>
  <si>
    <t xml:space="preserve">    4111050017  EVENTOS, CONGRESSOS</t>
  </si>
  <si>
    <t xml:space="preserve">    4111050018  CONTRIB FUNDOS MUNIC</t>
  </si>
  <si>
    <t xml:space="preserve">    4111060001  DIRETORIA</t>
  </si>
  <si>
    <t xml:space="preserve">    4111060002  GRATIFICAÇÃO DE GESTÃO</t>
  </si>
  <si>
    <t xml:space="preserve">    4111060003  CONSELHO DE ADMINISTRAÇÃO</t>
  </si>
  <si>
    <t xml:space="preserve">    4111060004  CONSELHO FISCAL</t>
  </si>
  <si>
    <t xml:space="preserve">    4111060005  COMITE AUD. ESTATUT.</t>
  </si>
  <si>
    <t xml:space="preserve">    4116010001  DEPRECIAÇÕES BENS DE USO</t>
  </si>
  <si>
    <t xml:space="preserve">    4116010002  DEPR. LEASING</t>
  </si>
  <si>
    <t xml:space="preserve">    4116010003  DEPR. DE CUSTO ATRIB</t>
  </si>
  <si>
    <t xml:space="preserve">    4116010004  DEPRECIAÇÕES - DIREITO DE USO</t>
  </si>
  <si>
    <t xml:space="preserve">    4116010050  AMORTIZAÇÕES INTANGIVEL</t>
  </si>
  <si>
    <t xml:space="preserve">    4111010050  PARTICIPAÇAO NOS LUCROS</t>
  </si>
  <si>
    <t xml:space="preserve">    4111030011  ENERGIA ELETRICA</t>
  </si>
  <si>
    <t>*   Energia Elétrica</t>
  </si>
  <si>
    <t xml:space="preserve">    4111050020  DOAÇÕES</t>
  </si>
  <si>
    <t xml:space="preserve">    4111050021  DESPESAS INDEDUTIVEIS</t>
  </si>
  <si>
    <t xml:space="preserve">    Remuneração/Inde de Concessão</t>
  </si>
  <si>
    <t xml:space="preserve">    4116010051  AMORTIZAÇÕES SUBVENÇÕES</t>
  </si>
  <si>
    <t xml:space="preserve">    4116010052  (-) AMORT REC SUBVEN</t>
  </si>
  <si>
    <t xml:space="preserve">    4116010100  (-) CREDITO PIS/COFI</t>
  </si>
  <si>
    <t xml:space="preserve">    4111010021  SOBREAVISO</t>
  </si>
  <si>
    <t xml:space="preserve">    4111010027  PRORROG LICEN PATERN</t>
  </si>
  <si>
    <t xml:space="preserve">    4111030025  SERV. GERENC. LOGIST</t>
  </si>
  <si>
    <t xml:space="preserve">    4111010099  CAPITALIZAÇÃO DE SERVIÇOS</t>
  </si>
  <si>
    <t xml:space="preserve">    4111030028  ENERGIA ELETRICA</t>
  </si>
  <si>
    <t xml:space="preserve">    4111030026  PUBLICIDADE INSTITUCIONAL</t>
  </si>
  <si>
    <t>* ENERGIA ELETRICA (força)</t>
  </si>
  <si>
    <t>* ENERGIA ELETRICA (Luz)</t>
  </si>
  <si>
    <t>ANEEL (alta)</t>
  </si>
  <si>
    <t>ANEEL (baixa)</t>
  </si>
  <si>
    <t>PARCELA A</t>
  </si>
  <si>
    <t>PARCELA B</t>
  </si>
  <si>
    <t xml:space="preserve">  4111030011  ENERGIA ELETRICA</t>
  </si>
  <si>
    <t xml:space="preserve">  4111060001  DIRETORIA</t>
  </si>
  <si>
    <t xml:space="preserve">  4111060002  GRATIFICAÇÃO DE GESTÃO</t>
  </si>
  <si>
    <t xml:space="preserve">  4111060003  CONSELHO DE ADMINISTRAÇÃO</t>
  </si>
  <si>
    <t xml:space="preserve">  4111060004  CONSELHO FISCAL</t>
  </si>
  <si>
    <t>* HONORARIOS</t>
  </si>
  <si>
    <t xml:space="preserve">  4111060005  COMITE AUD. ESTATUT.</t>
  </si>
  <si>
    <t>IRT Parcela B</t>
  </si>
  <si>
    <t>Legenda:</t>
  </si>
  <si>
    <t>Custos a serem utilizados/considerados no estudo como Parcela B (Gerenciáveis)</t>
  </si>
  <si>
    <t>Custos a serem utilizados/considerados no estudo como Parcela A (Não Gerenciáveis)</t>
  </si>
  <si>
    <t>Custos a NÃO serem utilizados/considerados no estudo</t>
  </si>
  <si>
    <t>Representatividade Percentual dos Custos a serem utilizados (Parcela A e B) =</t>
  </si>
  <si>
    <t>Parcela A (IGP-DI)</t>
  </si>
  <si>
    <t>* TRIBUTOS FEDERAIS</t>
  </si>
  <si>
    <t>* DESPESAS FISCAIS E TRIBUTÁRIAS DIVERSAS</t>
  </si>
  <si>
    <t>SELIC</t>
  </si>
  <si>
    <t xml:space="preserve">  4113010010  TAXAS DE SERV. REGUL</t>
  </si>
  <si>
    <t>* TAXAS DE REGULAÇÃO E FISCALIZAÇÃO e TAXAS DIVERSAS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</si>
</sst>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#,##0.00_-;#,##0.00\-;&quot; &quot;"/>
    <numFmt numFmtId="165" formatCode="0.0000"/>
    <numFmt numFmtId="166" formatCode="0.0000%"/>
    <numFmt numFmtId="167" formatCode="#,##0.00_ ;\-#,##0.00\ "/>
    <numFmt numFmtId="168" formatCode="#,##0.00&quot; &quot;;#,##0.00&quot;-&quot;;&quot; &quot;"/>
    <numFmt numFmtId="169" formatCode="#,##0&quot; &quot;;#,##0&quot;-&quot;;&quot; &quot;"/>
    <numFmt numFmtId="170" formatCode="0.00000"/>
  </numFmts>
  <fonts count="13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0"/>
      <name val="Arial"/>
      <family val="2"/>
      <charset val="1"/>
    </font>
    <font>
      <b/>
      <sz val="10"/>
      <color rgb="FF0000FF"/>
      <name val="Arial"/>
      <family val="2"/>
      <charset val="1"/>
    </font>
    <font>
      <b/>
      <sz val="11"/>
      <color theme="1"/>
      <name val="Arial1"/>
    </font>
    <font>
      <b/>
      <sz val="10"/>
      <color theme="1"/>
      <name val="Arial1"/>
    </font>
    <font>
      <sz val="10"/>
      <name val="Arial"/>
      <family val="2"/>
    </font>
    <font>
      <sz val="10"/>
      <name val="Arial"/>
      <family val="2"/>
      <charset val="1"/>
    </font>
    <font>
      <sz val="9"/>
      <color indexed="81"/>
      <name val="Segoe UI"/>
      <family val="2"/>
    </font>
    <font>
      <b/>
      <sz val="9"/>
      <color indexed="81"/>
      <name val="Segoe UI"/>
      <family val="2"/>
    </font>
  </fonts>
  <fills count="2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1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DBEEF4"/>
        <bgColor rgb="FFD9D9D9"/>
      </patternFill>
    </fill>
    <fill>
      <patternFill patternType="solid">
        <fgColor rgb="FFFFFF99"/>
        <bgColor rgb="FFFFFDBF"/>
      </patternFill>
    </fill>
    <fill>
      <patternFill patternType="solid">
        <fgColor rgb="FFC0C0C0"/>
        <bgColor rgb="FFB2B2B2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A6E5F4"/>
        <bgColor rgb="FFA6E5F4"/>
      </patternFill>
    </fill>
    <fill>
      <patternFill patternType="solid">
        <fgColor rgb="FFFFFDBF"/>
        <bgColor rgb="FFFFFDBF"/>
      </patternFill>
    </fill>
    <fill>
      <patternFill patternType="solid">
        <fgColor rgb="FFA2C3EA"/>
        <bgColor rgb="FFA2C3EA"/>
      </patternFill>
    </fill>
    <fill>
      <patternFill patternType="solid">
        <fgColor rgb="FFFFFFFF"/>
        <bgColor rgb="FFFFFFFF"/>
      </patternFill>
    </fill>
    <fill>
      <patternFill patternType="solid">
        <fgColor rgb="FFFFF843"/>
        <bgColor rgb="FFFFF843"/>
      </patternFill>
    </fill>
    <fill>
      <patternFill patternType="solid">
        <fgColor theme="3" tint="0.79998168889431442"/>
        <bgColor rgb="FFFFFFFF"/>
      </patternFill>
    </fill>
    <fill>
      <patternFill patternType="solid">
        <fgColor theme="8" tint="0.59999389629810485"/>
        <bgColor rgb="FFA2C3EA"/>
      </patternFill>
    </fill>
    <fill>
      <patternFill patternType="solid">
        <fgColor theme="8" tint="0.79998168889431442"/>
        <bgColor rgb="FFFFFFFF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FF"/>
        <bgColor rgb="FFF2F2F2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9" fillId="0" borderId="0" applyFont="0" applyFill="0" applyBorder="0" applyAlignment="0" applyProtection="0"/>
    <xf numFmtId="0" fontId="10" fillId="0" borderId="0"/>
  </cellStyleXfs>
  <cellXfs count="83">
    <xf numFmtId="0" fontId="0" fillId="0" borderId="0" xfId="0"/>
    <xf numFmtId="0" fontId="0" fillId="2" borderId="0" xfId="0" applyFill="1"/>
    <xf numFmtId="49" fontId="2" fillId="3" borderId="1" xfId="0" applyNumberFormat="1" applyFont="1" applyFill="1" applyBorder="1" applyAlignment="1">
      <alignment horizontal="center"/>
    </xf>
    <xf numFmtId="49" fontId="2" fillId="3" borderId="1" xfId="0" applyNumberFormat="1" applyFont="1" applyFill="1" applyBorder="1" applyAlignment="1">
      <alignment horizontal="left"/>
    </xf>
    <xf numFmtId="49" fontId="0" fillId="4" borderId="2" xfId="0" applyNumberFormat="1" applyFill="1" applyBorder="1" applyAlignment="1">
      <alignment horizontal="left"/>
    </xf>
    <xf numFmtId="49" fontId="3" fillId="5" borderId="2" xfId="0" applyNumberFormat="1" applyFont="1" applyFill="1" applyBorder="1" applyAlignment="1">
      <alignment horizontal="left"/>
    </xf>
    <xf numFmtId="164" fontId="0" fillId="6" borderId="2" xfId="0" applyNumberFormat="1" applyFill="1" applyBorder="1"/>
    <xf numFmtId="164" fontId="3" fillId="5" borderId="2" xfId="0" applyNumberFormat="1" applyFont="1" applyFill="1" applyBorder="1"/>
    <xf numFmtId="49" fontId="3" fillId="7" borderId="2" xfId="0" applyNumberFormat="1" applyFont="1" applyFill="1" applyBorder="1" applyAlignment="1">
      <alignment horizontal="left"/>
    </xf>
    <xf numFmtId="164" fontId="3" fillId="7" borderId="2" xfId="0" applyNumberFormat="1" applyFont="1" applyFill="1" applyBorder="1"/>
    <xf numFmtId="49" fontId="1" fillId="4" borderId="2" xfId="0" applyNumberFormat="1" applyFont="1" applyFill="1" applyBorder="1" applyAlignment="1">
      <alignment horizontal="left"/>
    </xf>
    <xf numFmtId="10" fontId="3" fillId="5" borderId="2" xfId="0" applyNumberFormat="1" applyFont="1" applyFill="1" applyBorder="1" applyAlignment="1">
      <alignment horizontal="center"/>
    </xf>
    <xf numFmtId="10" fontId="3" fillId="7" borderId="2" xfId="0" applyNumberFormat="1" applyFont="1" applyFill="1" applyBorder="1" applyAlignment="1">
      <alignment horizontal="center"/>
    </xf>
    <xf numFmtId="0" fontId="5" fillId="8" borderId="4" xfId="0" applyFont="1" applyFill="1" applyBorder="1" applyAlignment="1">
      <alignment horizontal="center" vertical="center"/>
    </xf>
    <xf numFmtId="10" fontId="0" fillId="8" borderId="4" xfId="0" applyNumberFormat="1" applyFill="1" applyBorder="1" applyAlignment="1">
      <alignment horizontal="center" vertical="center"/>
    </xf>
    <xf numFmtId="165" fontId="0" fillId="8" borderId="4" xfId="0" applyNumberForma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10" fontId="0" fillId="0" borderId="4" xfId="0" applyNumberFormat="1" applyBorder="1" applyAlignment="1">
      <alignment horizontal="center" vertical="center"/>
    </xf>
    <xf numFmtId="165" fontId="0" fillId="0" borderId="4" xfId="0" applyNumberFormat="1" applyBorder="1" applyAlignment="1">
      <alignment horizontal="center" vertical="center"/>
    </xf>
    <xf numFmtId="10" fontId="0" fillId="9" borderId="4" xfId="0" applyNumberFormat="1" applyFill="1" applyBorder="1" applyAlignment="1">
      <alignment horizontal="center" vertical="center"/>
    </xf>
    <xf numFmtId="0" fontId="3" fillId="2" borderId="0" xfId="0" applyFont="1" applyFill="1"/>
    <xf numFmtId="164" fontId="3" fillId="5" borderId="2" xfId="0" applyNumberFormat="1" applyFont="1" applyFill="1" applyBorder="1" applyAlignment="1">
      <alignment horizontal="center"/>
    </xf>
    <xf numFmtId="164" fontId="3" fillId="7" borderId="2" xfId="0" applyNumberFormat="1" applyFont="1" applyFill="1" applyBorder="1" applyAlignment="1">
      <alignment horizontal="center"/>
    </xf>
    <xf numFmtId="49" fontId="3" fillId="11" borderId="2" xfId="0" applyNumberFormat="1" applyFont="1" applyFill="1" applyBorder="1" applyAlignment="1">
      <alignment horizontal="left"/>
    </xf>
    <xf numFmtId="164" fontId="3" fillId="11" borderId="2" xfId="0" applyNumberFormat="1" applyFont="1" applyFill="1" applyBorder="1"/>
    <xf numFmtId="10" fontId="3" fillId="11" borderId="2" xfId="0" applyNumberFormat="1" applyFont="1" applyFill="1" applyBorder="1" applyAlignment="1">
      <alignment horizontal="center"/>
    </xf>
    <xf numFmtId="164" fontId="3" fillId="11" borderId="2" xfId="0" applyNumberFormat="1" applyFont="1" applyFill="1" applyBorder="1" applyAlignment="1">
      <alignment horizontal="center"/>
    </xf>
    <xf numFmtId="10" fontId="0" fillId="2" borderId="0" xfId="0" applyNumberFormat="1" applyFill="1" applyAlignment="1">
      <alignment horizontal="center"/>
    </xf>
    <xf numFmtId="0" fontId="0" fillId="12" borderId="3" xfId="0" applyFill="1" applyBorder="1" applyAlignment="1">
      <alignment horizontal="center" vertical="center"/>
    </xf>
    <xf numFmtId="0" fontId="5" fillId="12" borderId="3" xfId="0" applyFont="1" applyFill="1" applyBorder="1" applyAlignment="1">
      <alignment horizontal="center" vertical="center"/>
    </xf>
    <xf numFmtId="0" fontId="3" fillId="12" borderId="3" xfId="0" applyFont="1" applyFill="1" applyBorder="1" applyAlignment="1">
      <alignment horizontal="center" vertical="center"/>
    </xf>
    <xf numFmtId="0" fontId="3" fillId="13" borderId="4" xfId="0" applyFont="1" applyFill="1" applyBorder="1" applyAlignment="1">
      <alignment horizontal="center" vertical="center"/>
    </xf>
    <xf numFmtId="0" fontId="3" fillId="7" borderId="5" xfId="0" applyFont="1" applyFill="1" applyBorder="1" applyAlignment="1">
      <alignment horizontal="center" vertical="center"/>
    </xf>
    <xf numFmtId="166" fontId="1" fillId="13" borderId="4" xfId="0" applyNumberFormat="1" applyFont="1" applyFill="1" applyBorder="1" applyAlignment="1">
      <alignment horizontal="center" vertical="center"/>
    </xf>
    <xf numFmtId="166" fontId="1" fillId="12" borderId="3" xfId="0" applyNumberFormat="1" applyFont="1" applyFill="1" applyBorder="1" applyAlignment="1">
      <alignment horizontal="center" vertical="center"/>
    </xf>
    <xf numFmtId="166" fontId="1" fillId="7" borderId="5" xfId="0" applyNumberFormat="1" applyFont="1" applyFill="1" applyBorder="1" applyAlignment="1">
      <alignment horizontal="center" vertical="center"/>
    </xf>
    <xf numFmtId="49" fontId="7" fillId="14" borderId="6" xfId="0" applyNumberFormat="1" applyFont="1" applyFill="1" applyBorder="1" applyAlignment="1">
      <alignment horizontal="left"/>
    </xf>
    <xf numFmtId="49" fontId="7" fillId="14" borderId="6" xfId="0" applyNumberFormat="1" applyFont="1" applyFill="1" applyBorder="1" applyAlignment="1">
      <alignment horizontal="center"/>
    </xf>
    <xf numFmtId="49" fontId="0" fillId="15" borderId="7" xfId="0" applyNumberFormat="1" applyFill="1" applyBorder="1" applyAlignment="1">
      <alignment horizontal="left"/>
    </xf>
    <xf numFmtId="49" fontId="0" fillId="16" borderId="7" xfId="0" applyNumberFormat="1" applyFill="1" applyBorder="1" applyAlignment="1">
      <alignment horizontal="left"/>
    </xf>
    <xf numFmtId="49" fontId="8" fillId="18" borderId="7" xfId="0" applyNumberFormat="1" applyFont="1" applyFill="1" applyBorder="1" applyAlignment="1">
      <alignment horizontal="left"/>
    </xf>
    <xf numFmtId="167" fontId="0" fillId="2" borderId="0" xfId="0" applyNumberFormat="1" applyFill="1"/>
    <xf numFmtId="168" fontId="0" fillId="17" borderId="7" xfId="0" applyNumberFormat="1" applyFill="1" applyBorder="1"/>
    <xf numFmtId="169" fontId="0" fillId="17" borderId="7" xfId="0" applyNumberFormat="1" applyFill="1" applyBorder="1"/>
    <xf numFmtId="168" fontId="0" fillId="15" borderId="7" xfId="0" applyNumberFormat="1" applyFill="1" applyBorder="1"/>
    <xf numFmtId="168" fontId="8" fillId="18" borderId="7" xfId="0" applyNumberFormat="1" applyFont="1" applyFill="1" applyBorder="1"/>
    <xf numFmtId="0" fontId="0" fillId="2" borderId="0" xfId="0" applyFill="1" applyAlignment="1">
      <alignment vertical="center" wrapText="1"/>
    </xf>
    <xf numFmtId="49" fontId="7" fillId="14" borderId="6" xfId="0" applyNumberFormat="1" applyFont="1" applyFill="1" applyBorder="1" applyAlignment="1">
      <alignment horizontal="left" vertical="center" wrapText="1"/>
    </xf>
    <xf numFmtId="49" fontId="7" fillId="14" borderId="6" xfId="0" applyNumberFormat="1" applyFont="1" applyFill="1" applyBorder="1" applyAlignment="1">
      <alignment horizontal="center" vertical="center" wrapText="1"/>
    </xf>
    <xf numFmtId="168" fontId="0" fillId="19" borderId="7" xfId="0" applyNumberFormat="1" applyFill="1" applyBorder="1"/>
    <xf numFmtId="49" fontId="0" fillId="20" borderId="7" xfId="0" applyNumberFormat="1" applyFill="1" applyBorder="1" applyAlignment="1">
      <alignment horizontal="left"/>
    </xf>
    <xf numFmtId="168" fontId="0" fillId="21" borderId="7" xfId="0" applyNumberFormat="1" applyFill="1" applyBorder="1"/>
    <xf numFmtId="164" fontId="3" fillId="22" borderId="2" xfId="0" applyNumberFormat="1" applyFont="1" applyFill="1" applyBorder="1"/>
    <xf numFmtId="10" fontId="3" fillId="22" borderId="2" xfId="0" applyNumberFormat="1" applyFont="1" applyFill="1" applyBorder="1" applyAlignment="1">
      <alignment horizontal="center"/>
    </xf>
    <xf numFmtId="164" fontId="3" fillId="22" borderId="2" xfId="0" applyNumberFormat="1" applyFont="1" applyFill="1" applyBorder="1" applyAlignment="1">
      <alignment horizontal="center"/>
    </xf>
    <xf numFmtId="164" fontId="5" fillId="0" borderId="4" xfId="0" applyNumberFormat="1" applyFont="1" applyBorder="1" applyAlignment="1">
      <alignment horizontal="center" vertical="center" wrapText="1"/>
    </xf>
    <xf numFmtId="0" fontId="3" fillId="2" borderId="0" xfId="0" applyFont="1" applyFill="1" applyAlignment="1">
      <alignment horizontal="right"/>
    </xf>
    <xf numFmtId="0" fontId="5" fillId="9" borderId="9" xfId="0" applyFont="1" applyFill="1" applyBorder="1" applyAlignment="1">
      <alignment vertical="center"/>
    </xf>
    <xf numFmtId="43" fontId="0" fillId="2" borderId="0" xfId="0" applyNumberFormat="1" applyFill="1"/>
    <xf numFmtId="0" fontId="10" fillId="23" borderId="0" xfId="2" applyFill="1" applyAlignment="1">
      <alignment horizontal="center" wrapText="1"/>
    </xf>
    <xf numFmtId="0" fontId="10" fillId="23" borderId="0" xfId="2" applyFill="1" applyAlignment="1">
      <alignment vertical="center"/>
    </xf>
    <xf numFmtId="43" fontId="9" fillId="0" borderId="0" xfId="1" applyBorder="1" applyAlignment="1">
      <alignment vertical="center"/>
    </xf>
    <xf numFmtId="0" fontId="5" fillId="8" borderId="5" xfId="0" applyFont="1" applyFill="1" applyBorder="1" applyAlignment="1">
      <alignment vertical="center"/>
    </xf>
    <xf numFmtId="10" fontId="0" fillId="8" borderId="5" xfId="0" applyNumberFormat="1" applyFill="1" applyBorder="1" applyAlignment="1">
      <alignment horizontal="center" vertical="center"/>
    </xf>
    <xf numFmtId="49" fontId="3" fillId="7" borderId="11" xfId="0" applyNumberFormat="1" applyFont="1" applyFill="1" applyBorder="1" applyAlignment="1">
      <alignment horizontal="left"/>
    </xf>
    <xf numFmtId="164" fontId="3" fillId="7" borderId="11" xfId="0" applyNumberFormat="1" applyFont="1" applyFill="1" applyBorder="1"/>
    <xf numFmtId="10" fontId="3" fillId="7" borderId="11" xfId="0" applyNumberFormat="1" applyFont="1" applyFill="1" applyBorder="1" applyAlignment="1">
      <alignment horizontal="center"/>
    </xf>
    <xf numFmtId="164" fontId="3" fillId="7" borderId="11" xfId="0" applyNumberFormat="1" applyFont="1" applyFill="1" applyBorder="1" applyAlignment="1">
      <alignment horizontal="center"/>
    </xf>
    <xf numFmtId="49" fontId="2" fillId="3" borderId="12" xfId="0" applyNumberFormat="1" applyFont="1" applyFill="1" applyBorder="1" applyAlignment="1">
      <alignment horizontal="left"/>
    </xf>
    <xf numFmtId="49" fontId="2" fillId="3" borderId="12" xfId="0" applyNumberFormat="1" applyFont="1" applyFill="1" applyBorder="1" applyAlignment="1">
      <alignment horizontal="center"/>
    </xf>
    <xf numFmtId="10" fontId="3" fillId="2" borderId="0" xfId="0" applyNumberFormat="1" applyFont="1" applyFill="1" applyAlignment="1">
      <alignment horizontal="center"/>
    </xf>
    <xf numFmtId="164" fontId="3" fillId="5" borderId="10" xfId="0" applyNumberFormat="1" applyFont="1" applyFill="1" applyBorder="1"/>
    <xf numFmtId="164" fontId="3" fillId="22" borderId="10" xfId="0" applyNumberFormat="1" applyFont="1" applyFill="1" applyBorder="1"/>
    <xf numFmtId="164" fontId="3" fillId="11" borderId="10" xfId="0" applyNumberFormat="1" applyFont="1" applyFill="1" applyBorder="1"/>
    <xf numFmtId="49" fontId="3" fillId="22" borderId="8" xfId="0" applyNumberFormat="1" applyFont="1" applyFill="1" applyBorder="1" applyAlignment="1">
      <alignment horizontal="center" vertical="center"/>
    </xf>
    <xf numFmtId="170" fontId="0" fillId="9" borderId="4" xfId="0" applyNumberFormat="1" applyFill="1" applyBorder="1" applyAlignment="1">
      <alignment horizontal="center" vertical="center"/>
    </xf>
    <xf numFmtId="170" fontId="0" fillId="8" borderId="5" xfId="0" applyNumberFormat="1" applyFill="1" applyBorder="1" applyAlignment="1">
      <alignment horizontal="center" vertical="center"/>
    </xf>
    <xf numFmtId="10" fontId="0" fillId="2" borderId="0" xfId="0" applyNumberFormat="1" applyFill="1"/>
    <xf numFmtId="0" fontId="5" fillId="9" borderId="5" xfId="0" applyFont="1" applyFill="1" applyBorder="1" applyAlignment="1">
      <alignment horizontal="center" vertical="center"/>
    </xf>
    <xf numFmtId="10" fontId="0" fillId="9" borderId="5" xfId="0" applyNumberFormat="1" applyFill="1" applyBorder="1" applyAlignment="1">
      <alignment horizontal="center" vertical="center"/>
    </xf>
    <xf numFmtId="165" fontId="0" fillId="9" borderId="5" xfId="0" applyNumberFormat="1" applyFill="1" applyBorder="1" applyAlignment="1">
      <alignment horizontal="center" vertical="center"/>
    </xf>
    <xf numFmtId="0" fontId="6" fillId="10" borderId="0" xfId="0" applyFont="1" applyFill="1" applyAlignment="1">
      <alignment horizontal="center" vertical="center"/>
    </xf>
    <xf numFmtId="49" fontId="3" fillId="5" borderId="2" xfId="0" applyNumberFormat="1" applyFont="1" applyFill="1" applyBorder="1" applyAlignment="1">
      <alignment horizontal="center" vertical="center"/>
    </xf>
  </cellXfs>
  <cellStyles count="3">
    <cellStyle name="Normal" xfId="0" builtinId="0"/>
    <cellStyle name="Normal 2" xfId="2" xr:uid="{9054122B-1A9F-4570-BA92-B4441C173A2D}"/>
    <cellStyle name="Vírgula" xfId="1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FFFFFF"/>
      <rgbColor rgb="00C5EAEE"/>
      <rgbColor rgb="00FFFFFF"/>
      <rgbColor rgb="00FFFDBF"/>
      <rgbColor rgb="00CCE3E3"/>
      <rgbColor rgb="00C6F9C1"/>
      <rgbColor rgb="00FF988C"/>
      <rgbColor rgb="00F8E5C8"/>
      <rgbColor rgb="00FFFFFF"/>
      <rgbColor rgb="00A6E5F4"/>
      <rgbColor rgb="00D4DFEF"/>
      <rgbColor rgb="00FFF843"/>
      <rgbColor rgb="00A2C3EA"/>
      <rgbColor rgb="0094D88F"/>
      <rgbColor rgb="00FF6758"/>
      <rgbColor rgb="00FDBB71"/>
      <rgbColor rgb="00BFBFB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Planilha1"/>
  <dimension ref="B2:O223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E232" sqref="E232"/>
    </sheetView>
  </sheetViews>
  <sheetFormatPr defaultColWidth="11.42578125" defaultRowHeight="12.75" outlineLevelRow="1"/>
  <cols>
    <col min="1" max="1" width="3.28515625" style="1" customWidth="1"/>
    <col min="2" max="2" width="59.85546875" style="1" bestFit="1" customWidth="1"/>
    <col min="3" max="3" width="15.7109375" style="1" customWidth="1"/>
    <col min="4" max="4" width="20.5703125" style="1" customWidth="1"/>
    <col min="5" max="15" width="15.7109375" style="1" customWidth="1"/>
    <col min="16" max="16384" width="11.42578125" style="1"/>
  </cols>
  <sheetData>
    <row r="2" spans="2:15" ht="15">
      <c r="B2" s="3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" t="s">
        <v>9</v>
      </c>
      <c r="L2" s="2" t="s">
        <v>10</v>
      </c>
      <c r="M2" s="2" t="s">
        <v>11</v>
      </c>
      <c r="N2" s="2" t="s">
        <v>12</v>
      </c>
      <c r="O2" s="2" t="s">
        <v>13</v>
      </c>
    </row>
    <row r="3" spans="2:15" hidden="1" outlineLevel="1">
      <c r="B3" s="4" t="s">
        <v>14</v>
      </c>
      <c r="C3" s="6">
        <v>28238229.690000001</v>
      </c>
      <c r="D3" s="6">
        <v>31122002.620000001</v>
      </c>
      <c r="E3" s="6">
        <v>30956925.010000002</v>
      </c>
      <c r="F3" s="6">
        <v>31010888.960000001</v>
      </c>
      <c r="G3" s="6">
        <v>31303036</v>
      </c>
      <c r="H3" s="6">
        <v>31725623.239999998</v>
      </c>
      <c r="I3" s="6">
        <v>30985235.640000001</v>
      </c>
      <c r="J3" s="6">
        <v>33952621.520000003</v>
      </c>
      <c r="K3" s="6">
        <v>32146621.899999999</v>
      </c>
      <c r="L3" s="6">
        <v>33086000.829999998</v>
      </c>
      <c r="M3" s="6">
        <v>32798203.710000001</v>
      </c>
      <c r="N3" s="6">
        <v>65542288.759999998</v>
      </c>
      <c r="O3" s="6">
        <f>SUM(C3:N3)</f>
        <v>412867677.88</v>
      </c>
    </row>
    <row r="4" spans="2:15" hidden="1" outlineLevel="1">
      <c r="B4" s="4" t="s">
        <v>15</v>
      </c>
      <c r="C4" s="6">
        <v>7727334.25</v>
      </c>
      <c r="D4" s="6">
        <v>4945381.9800000004</v>
      </c>
      <c r="E4" s="6">
        <v>5240275.55</v>
      </c>
      <c r="F4" s="6">
        <v>6469829.5700000003</v>
      </c>
      <c r="G4" s="6">
        <v>5134352.34</v>
      </c>
      <c r="H4" s="6">
        <v>5869844.5899999999</v>
      </c>
      <c r="I4" s="6">
        <v>7156208.0700000003</v>
      </c>
      <c r="J4" s="6">
        <v>5516920.6200000001</v>
      </c>
      <c r="K4" s="6">
        <v>6679942.3099999996</v>
      </c>
      <c r="L4" s="6">
        <v>6019688.1500000004</v>
      </c>
      <c r="M4" s="6">
        <v>6046736.6200000001</v>
      </c>
      <c r="N4" s="6">
        <v>12579421.609999999</v>
      </c>
      <c r="O4" s="6">
        <f t="shared" ref="O4:O26" si="0">SUM(C4:N4)</f>
        <v>79385935.659999996</v>
      </c>
    </row>
    <row r="5" spans="2:15" hidden="1" outlineLevel="1">
      <c r="B5" s="4" t="s">
        <v>16</v>
      </c>
      <c r="C5" s="6">
        <v>1850010.93</v>
      </c>
      <c r="D5" s="6">
        <v>1928975.15</v>
      </c>
      <c r="E5" s="6">
        <v>1842634.23</v>
      </c>
      <c r="F5" s="6">
        <v>1863070.18</v>
      </c>
      <c r="G5" s="6">
        <v>1739559.53</v>
      </c>
      <c r="H5" s="6">
        <v>1786660.22</v>
      </c>
      <c r="I5" s="6">
        <v>2256090.31</v>
      </c>
      <c r="J5" s="6">
        <v>2147772.4900000002</v>
      </c>
      <c r="K5" s="6">
        <v>2209637.59</v>
      </c>
      <c r="L5" s="6">
        <v>2299900.41</v>
      </c>
      <c r="M5" s="6">
        <v>2326465.77</v>
      </c>
      <c r="N5" s="6">
        <v>9138835.9199999999</v>
      </c>
      <c r="O5" s="6">
        <f t="shared" si="0"/>
        <v>31389612.730000004</v>
      </c>
    </row>
    <row r="6" spans="2:15" hidden="1" outlineLevel="1">
      <c r="B6" s="4" t="s">
        <v>17</v>
      </c>
      <c r="C6" s="6">
        <v>-113.82</v>
      </c>
      <c r="D6" s="6">
        <v>0</v>
      </c>
      <c r="E6" s="6">
        <v>62.49</v>
      </c>
      <c r="F6" s="6">
        <v>2052.9499999999998</v>
      </c>
      <c r="G6" s="6">
        <v>5715.41</v>
      </c>
      <c r="H6" s="6">
        <v>6887.71</v>
      </c>
      <c r="I6" s="6">
        <v>5284.87</v>
      </c>
      <c r="J6" s="6">
        <v>3837.84</v>
      </c>
      <c r="K6" s="6">
        <v>0</v>
      </c>
      <c r="L6" s="6">
        <v>0</v>
      </c>
      <c r="M6" s="6">
        <v>0</v>
      </c>
      <c r="N6" s="6">
        <v>0</v>
      </c>
      <c r="O6" s="6">
        <f t="shared" si="0"/>
        <v>23727.45</v>
      </c>
    </row>
    <row r="7" spans="2:15" hidden="1" outlineLevel="1">
      <c r="B7" s="4" t="s">
        <v>18</v>
      </c>
      <c r="C7" s="6">
        <v>6528202.9800000004</v>
      </c>
      <c r="D7" s="6">
        <v>1676309.97</v>
      </c>
      <c r="E7" s="6">
        <v>2109723.46</v>
      </c>
      <c r="F7" s="6">
        <v>2859794.14</v>
      </c>
      <c r="G7" s="6">
        <v>653683.52</v>
      </c>
      <c r="H7" s="6">
        <v>1922845.58</v>
      </c>
      <c r="I7" s="6">
        <v>8554686.8699999992</v>
      </c>
      <c r="J7" s="6">
        <v>2944742.06</v>
      </c>
      <c r="K7" s="6">
        <v>4280907.4400000004</v>
      </c>
      <c r="L7" s="6">
        <v>2147863.7000000002</v>
      </c>
      <c r="M7" s="6">
        <v>1817287.44</v>
      </c>
      <c r="N7" s="6">
        <v>4661386.7300000004</v>
      </c>
      <c r="O7" s="6">
        <f t="shared" si="0"/>
        <v>40157433.890000001</v>
      </c>
    </row>
    <row r="8" spans="2:15" hidden="1" outlineLevel="1">
      <c r="B8" s="4" t="s">
        <v>19</v>
      </c>
      <c r="C8" s="6">
        <v>1526679.87</v>
      </c>
      <c r="D8" s="6">
        <v>469273.35</v>
      </c>
      <c r="E8" s="6">
        <v>454904.23</v>
      </c>
      <c r="F8" s="6">
        <v>918915.64</v>
      </c>
      <c r="G8" s="6">
        <v>-19201.04</v>
      </c>
      <c r="H8" s="6">
        <v>412993.39</v>
      </c>
      <c r="I8" s="6">
        <v>1949364.52</v>
      </c>
      <c r="J8" s="6">
        <v>618712</v>
      </c>
      <c r="K8" s="6">
        <v>628572.38</v>
      </c>
      <c r="L8" s="6">
        <v>368758.63</v>
      </c>
      <c r="M8" s="6">
        <v>361399.61</v>
      </c>
      <c r="N8" s="6">
        <v>822405.03</v>
      </c>
      <c r="O8" s="6">
        <f t="shared" si="0"/>
        <v>8512777.6100000013</v>
      </c>
    </row>
    <row r="9" spans="2:15" hidden="1" outlineLevel="1">
      <c r="B9" s="4" t="s">
        <v>20</v>
      </c>
      <c r="C9" s="6">
        <v>1801402.17</v>
      </c>
      <c r="D9" s="6">
        <v>429376.63</v>
      </c>
      <c r="E9" s="6">
        <v>684831.12</v>
      </c>
      <c r="F9" s="6">
        <v>1002689.8</v>
      </c>
      <c r="G9" s="6">
        <v>56769.19</v>
      </c>
      <c r="H9" s="6">
        <v>641291.89</v>
      </c>
      <c r="I9" s="6">
        <v>2540647.86</v>
      </c>
      <c r="J9" s="6">
        <v>774068.04</v>
      </c>
      <c r="K9" s="6">
        <v>1423182.75</v>
      </c>
      <c r="L9" s="6">
        <v>562456.65</v>
      </c>
      <c r="M9" s="6">
        <v>453607.85</v>
      </c>
      <c r="N9" s="6">
        <v>1258629.26</v>
      </c>
      <c r="O9" s="6">
        <f t="shared" si="0"/>
        <v>11628953.209999999</v>
      </c>
    </row>
    <row r="10" spans="2:15" hidden="1" outlineLevel="1">
      <c r="B10" s="4" t="s">
        <v>21</v>
      </c>
      <c r="C10" s="6">
        <v>2670.52</v>
      </c>
      <c r="D10" s="6">
        <v>-26056.82</v>
      </c>
      <c r="E10" s="6">
        <v>20168.04</v>
      </c>
      <c r="F10" s="6">
        <v>38251.769999999997</v>
      </c>
      <c r="G10" s="6">
        <v>4750.3999999999996</v>
      </c>
      <c r="H10" s="6">
        <v>5082.58</v>
      </c>
      <c r="I10" s="6">
        <v>33988.51</v>
      </c>
      <c r="J10" s="6">
        <v>30121.89</v>
      </c>
      <c r="K10" s="6">
        <v>1057415.78</v>
      </c>
      <c r="L10" s="6">
        <v>28301.09</v>
      </c>
      <c r="M10" s="6">
        <v>11393.9</v>
      </c>
      <c r="N10" s="6">
        <v>841866.29</v>
      </c>
      <c r="O10" s="6">
        <f t="shared" si="0"/>
        <v>2047953.95</v>
      </c>
    </row>
    <row r="11" spans="2:15" hidden="1" outlineLevel="1">
      <c r="B11" s="4" t="s">
        <v>22</v>
      </c>
      <c r="C11" s="6">
        <v>1825170.83</v>
      </c>
      <c r="D11" s="6">
        <v>954820.07</v>
      </c>
      <c r="E11" s="6">
        <v>4880753.8600000003</v>
      </c>
      <c r="F11" s="6">
        <v>2922853.62</v>
      </c>
      <c r="G11" s="6">
        <v>2715908.74</v>
      </c>
      <c r="H11" s="6">
        <v>3244784.3</v>
      </c>
      <c r="I11" s="6">
        <v>2933446.87</v>
      </c>
      <c r="J11" s="6">
        <v>3034304.11</v>
      </c>
      <c r="K11" s="6">
        <v>4559851.7699999996</v>
      </c>
      <c r="L11" s="6">
        <v>3354203.14</v>
      </c>
      <c r="M11" s="6">
        <v>3107950.41</v>
      </c>
      <c r="N11" s="6">
        <v>3698959.78</v>
      </c>
      <c r="O11" s="6">
        <f t="shared" si="0"/>
        <v>37233007.5</v>
      </c>
    </row>
    <row r="12" spans="2:15" hidden="1" outlineLevel="1">
      <c r="B12" s="4" t="s">
        <v>23</v>
      </c>
      <c r="C12" s="6">
        <v>7144624.1600000001</v>
      </c>
      <c r="D12" s="6">
        <v>7029321.5499999998</v>
      </c>
      <c r="E12" s="6">
        <v>7025537.3799999999</v>
      </c>
      <c r="F12" s="6">
        <v>7049270.0199999996</v>
      </c>
      <c r="G12" s="6">
        <v>7001077.0700000003</v>
      </c>
      <c r="H12" s="6">
        <v>7096187.1699999999</v>
      </c>
      <c r="I12" s="6">
        <v>7174047.5199999996</v>
      </c>
      <c r="J12" s="6">
        <v>8497825.7300000004</v>
      </c>
      <c r="K12" s="6">
        <v>11986506.08</v>
      </c>
      <c r="L12" s="6">
        <v>7440384.2199999997</v>
      </c>
      <c r="M12" s="6">
        <v>7439453.0800000001</v>
      </c>
      <c r="N12" s="6">
        <v>12058920.539999999</v>
      </c>
      <c r="O12" s="6">
        <f t="shared" si="0"/>
        <v>96943154.520000011</v>
      </c>
    </row>
    <row r="13" spans="2:15" hidden="1" outlineLevel="1">
      <c r="B13" s="4" t="s">
        <v>24</v>
      </c>
      <c r="C13" s="6">
        <v>217252.04</v>
      </c>
      <c r="D13" s="6">
        <v>217007.35999999999</v>
      </c>
      <c r="E13" s="6">
        <v>217701.96</v>
      </c>
      <c r="F13" s="6">
        <v>218323.92</v>
      </c>
      <c r="G13" s="6">
        <v>218358.43</v>
      </c>
      <c r="H13" s="6">
        <v>218796.42</v>
      </c>
      <c r="I13" s="6">
        <v>218662.24</v>
      </c>
      <c r="J13" s="6">
        <v>219614.64</v>
      </c>
      <c r="K13" s="6">
        <v>221460.37</v>
      </c>
      <c r="L13" s="6">
        <v>219724.66</v>
      </c>
      <c r="M13" s="6">
        <v>218872.08</v>
      </c>
      <c r="N13" s="6">
        <v>219546.87</v>
      </c>
      <c r="O13" s="6">
        <f t="shared" si="0"/>
        <v>2625320.9900000002</v>
      </c>
    </row>
    <row r="14" spans="2:15" hidden="1" outlineLevel="1">
      <c r="B14" s="4" t="s">
        <v>25</v>
      </c>
      <c r="C14" s="6">
        <v>6157</v>
      </c>
      <c r="D14" s="6">
        <v>53088.47</v>
      </c>
      <c r="E14" s="6">
        <v>30653.95</v>
      </c>
      <c r="F14" s="6">
        <v>135628.78</v>
      </c>
      <c r="G14" s="6">
        <v>237102.87</v>
      </c>
      <c r="H14" s="6">
        <v>75967.77</v>
      </c>
      <c r="I14" s="6">
        <v>103495.99</v>
      </c>
      <c r="J14" s="6">
        <v>90324.03</v>
      </c>
      <c r="K14" s="6">
        <v>105015.43</v>
      </c>
      <c r="L14" s="6">
        <v>110747.3</v>
      </c>
      <c r="M14" s="6">
        <v>159106.5</v>
      </c>
      <c r="N14" s="6">
        <v>61056.39</v>
      </c>
      <c r="O14" s="6">
        <f t="shared" si="0"/>
        <v>1168344.48</v>
      </c>
    </row>
    <row r="15" spans="2:15" hidden="1" outlineLevel="1">
      <c r="B15" s="4" t="s">
        <v>26</v>
      </c>
      <c r="C15" s="6">
        <v>1128850.98</v>
      </c>
      <c r="D15" s="6">
        <v>1121778.8999999999</v>
      </c>
      <c r="E15" s="6">
        <v>1121077.7</v>
      </c>
      <c r="F15" s="6">
        <v>1126110.53</v>
      </c>
      <c r="G15" s="6">
        <v>2299684.85</v>
      </c>
      <c r="H15" s="6">
        <v>1123490.8700000001</v>
      </c>
      <c r="I15" s="6">
        <v>130020.23</v>
      </c>
      <c r="J15" s="6">
        <v>1241554.6599999999</v>
      </c>
      <c r="K15" s="6">
        <v>1159985.43</v>
      </c>
      <c r="L15" s="6">
        <v>1171035.21</v>
      </c>
      <c r="M15" s="6">
        <v>1176775.01</v>
      </c>
      <c r="N15" s="6">
        <v>2934757.25</v>
      </c>
      <c r="O15" s="6">
        <f t="shared" si="0"/>
        <v>15735121.619999999</v>
      </c>
    </row>
    <row r="16" spans="2:15" hidden="1" outlineLevel="1">
      <c r="B16" s="4" t="s">
        <v>27</v>
      </c>
      <c r="C16" s="6">
        <v>255012.78</v>
      </c>
      <c r="D16" s="6">
        <v>386236.9</v>
      </c>
      <c r="E16" s="6">
        <v>387930.3</v>
      </c>
      <c r="F16" s="6">
        <v>539844.81999999995</v>
      </c>
      <c r="G16" s="6">
        <v>255147.65</v>
      </c>
      <c r="H16" s="6">
        <v>422932.34</v>
      </c>
      <c r="I16" s="6">
        <v>402533.67</v>
      </c>
      <c r="J16" s="6">
        <v>593494.07999999996</v>
      </c>
      <c r="K16" s="6">
        <v>263684.3</v>
      </c>
      <c r="L16" s="6">
        <v>588873.04</v>
      </c>
      <c r="M16" s="6">
        <v>262276.36</v>
      </c>
      <c r="N16" s="6">
        <v>430551.78</v>
      </c>
      <c r="O16" s="6">
        <f t="shared" si="0"/>
        <v>4788518.0199999996</v>
      </c>
    </row>
    <row r="17" spans="2:15" hidden="1" outlineLevel="1">
      <c r="B17" s="4" t="s">
        <v>109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  <c r="I17" s="6">
        <v>0</v>
      </c>
      <c r="J17" s="6">
        <v>0</v>
      </c>
      <c r="K17" s="6">
        <v>1675190.75</v>
      </c>
      <c r="L17" s="6">
        <v>239568.02</v>
      </c>
      <c r="M17" s="6">
        <v>238026.59</v>
      </c>
      <c r="N17" s="6">
        <v>241824.93</v>
      </c>
      <c r="O17" s="6">
        <f t="shared" si="0"/>
        <v>2394610.29</v>
      </c>
    </row>
    <row r="18" spans="2:15" hidden="1" outlineLevel="1">
      <c r="B18" s="4" t="s">
        <v>28</v>
      </c>
      <c r="C18" s="6">
        <v>3976592</v>
      </c>
      <c r="D18" s="6">
        <v>3314104.91</v>
      </c>
      <c r="E18" s="6">
        <v>3335684.21</v>
      </c>
      <c r="F18" s="6">
        <v>3400085.42</v>
      </c>
      <c r="G18" s="6">
        <v>3553233.18</v>
      </c>
      <c r="H18" s="6">
        <v>3601755.52</v>
      </c>
      <c r="I18" s="6">
        <v>4411083.13</v>
      </c>
      <c r="J18" s="6">
        <v>3741028.98</v>
      </c>
      <c r="K18" s="6">
        <v>4162142.92</v>
      </c>
      <c r="L18" s="6">
        <v>3607906.02</v>
      </c>
      <c r="M18" s="6">
        <v>3901756.03</v>
      </c>
      <c r="N18" s="6">
        <v>5281937.76</v>
      </c>
      <c r="O18" s="6">
        <f t="shared" si="0"/>
        <v>46287310.080000006</v>
      </c>
    </row>
    <row r="19" spans="2:15" hidden="1" outlineLevel="1">
      <c r="B19" s="4" t="s">
        <v>29</v>
      </c>
      <c r="C19" s="6">
        <v>13024358.5</v>
      </c>
      <c r="D19" s="6">
        <v>11397103.66</v>
      </c>
      <c r="E19" s="6">
        <v>11485635.949999999</v>
      </c>
      <c r="F19" s="6">
        <v>11716228.42</v>
      </c>
      <c r="G19" s="6">
        <v>11615781.699999999</v>
      </c>
      <c r="H19" s="6">
        <v>12572685.43</v>
      </c>
      <c r="I19" s="6">
        <v>14577498.279999999</v>
      </c>
      <c r="J19" s="6">
        <v>12863648.51</v>
      </c>
      <c r="K19" s="6">
        <v>14358438.220000001</v>
      </c>
      <c r="L19" s="6">
        <v>12594166.67</v>
      </c>
      <c r="M19" s="6">
        <v>8815418.2599999998</v>
      </c>
      <c r="N19" s="6">
        <v>24402089.16</v>
      </c>
      <c r="O19" s="6">
        <f t="shared" si="0"/>
        <v>159423052.75999999</v>
      </c>
    </row>
    <row r="20" spans="2:15" hidden="1" outlineLevel="1">
      <c r="B20" s="4" t="s">
        <v>110</v>
      </c>
      <c r="C20" s="6">
        <v>0</v>
      </c>
      <c r="D20" s="6">
        <v>0</v>
      </c>
      <c r="E20" s="6">
        <v>10405.65</v>
      </c>
      <c r="F20" s="6">
        <v>0</v>
      </c>
      <c r="G20" s="6">
        <v>0</v>
      </c>
      <c r="H20" s="6">
        <v>0</v>
      </c>
      <c r="I20" s="6">
        <v>11830.68</v>
      </c>
      <c r="J20" s="6">
        <v>0</v>
      </c>
      <c r="K20" s="6">
        <v>4494086.8099999996</v>
      </c>
      <c r="L20" s="6">
        <v>118281.58</v>
      </c>
      <c r="M20" s="6">
        <v>12373.28</v>
      </c>
      <c r="N20" s="6">
        <v>11894.24</v>
      </c>
      <c r="O20" s="6">
        <f t="shared" si="0"/>
        <v>4658872.24</v>
      </c>
    </row>
    <row r="21" spans="2:15" hidden="1" outlineLevel="1">
      <c r="B21" s="4" t="s">
        <v>30</v>
      </c>
      <c r="C21" s="6">
        <v>10106582.109999999</v>
      </c>
      <c r="D21" s="6">
        <v>2370.8000000000002</v>
      </c>
      <c r="E21" s="6">
        <v>18728.13</v>
      </c>
      <c r="F21" s="6">
        <v>7921.62</v>
      </c>
      <c r="G21" s="6">
        <v>673861.43</v>
      </c>
      <c r="H21" s="6">
        <v>244088.33</v>
      </c>
      <c r="I21" s="6">
        <v>182819.58</v>
      </c>
      <c r="J21" s="6">
        <v>674599.85</v>
      </c>
      <c r="K21" s="6">
        <v>24716279.149999999</v>
      </c>
      <c r="L21" s="6">
        <v>798670.05</v>
      </c>
      <c r="M21" s="6">
        <v>22886.97</v>
      </c>
      <c r="N21" s="6">
        <v>34259.99</v>
      </c>
      <c r="O21" s="6">
        <f t="shared" si="0"/>
        <v>37483068.009999998</v>
      </c>
    </row>
    <row r="22" spans="2:15" hidden="1" outlineLevel="1">
      <c r="B22" s="4" t="s">
        <v>111</v>
      </c>
      <c r="C22" s="6">
        <v>0</v>
      </c>
      <c r="D22" s="6">
        <v>0</v>
      </c>
      <c r="E22" s="6">
        <v>844.92</v>
      </c>
      <c r="F22" s="6">
        <v>0</v>
      </c>
      <c r="G22" s="6">
        <v>9543.2999999999993</v>
      </c>
      <c r="H22" s="6">
        <v>10731.03</v>
      </c>
      <c r="I22" s="6">
        <v>898.4</v>
      </c>
      <c r="J22" s="6">
        <v>898.4</v>
      </c>
      <c r="K22" s="6">
        <v>898.4</v>
      </c>
      <c r="L22" s="6">
        <v>898.4</v>
      </c>
      <c r="M22" s="6">
        <v>898.4</v>
      </c>
      <c r="N22" s="6">
        <v>898.4</v>
      </c>
      <c r="O22" s="6">
        <f t="shared" si="0"/>
        <v>26509.650000000009</v>
      </c>
    </row>
    <row r="23" spans="2:15" hidden="1" outlineLevel="1">
      <c r="B23" s="4" t="s">
        <v>31</v>
      </c>
      <c r="C23" s="6">
        <v>-5146395.58</v>
      </c>
      <c r="D23" s="6">
        <v>3778445.56</v>
      </c>
      <c r="E23" s="6">
        <v>1786093.42</v>
      </c>
      <c r="F23" s="6">
        <v>2054847.19</v>
      </c>
      <c r="G23" s="6">
        <v>2226893.94</v>
      </c>
      <c r="H23" s="6">
        <v>1529223.58</v>
      </c>
      <c r="I23" s="6">
        <v>-4490591.87</v>
      </c>
      <c r="J23" s="6">
        <v>1872719.81</v>
      </c>
      <c r="K23" s="6">
        <v>-936708.64</v>
      </c>
      <c r="L23" s="6">
        <v>2414986.54</v>
      </c>
      <c r="M23" s="6">
        <v>2410068.63</v>
      </c>
      <c r="N23" s="6">
        <v>-1719906.14</v>
      </c>
      <c r="O23" s="6">
        <f t="shared" si="0"/>
        <v>5779676.4399999995</v>
      </c>
    </row>
    <row r="24" spans="2:15" hidden="1" outlineLevel="1">
      <c r="B24" s="4" t="s">
        <v>32</v>
      </c>
      <c r="C24" s="6">
        <v>3201251.35</v>
      </c>
      <c r="D24" s="6">
        <v>3229005.23</v>
      </c>
      <c r="E24" s="6">
        <v>2663464.98</v>
      </c>
      <c r="F24" s="6">
        <v>3281527.03</v>
      </c>
      <c r="G24" s="6">
        <v>3255455.62</v>
      </c>
      <c r="H24" s="6">
        <v>3313977.81</v>
      </c>
      <c r="I24" s="6">
        <v>4169023.93</v>
      </c>
      <c r="J24" s="6">
        <v>4055545.55</v>
      </c>
      <c r="K24" s="6">
        <v>2411462.94</v>
      </c>
      <c r="L24" s="6">
        <v>3700150.49</v>
      </c>
      <c r="M24" s="6">
        <v>3556365.54</v>
      </c>
      <c r="N24" s="6">
        <v>-36837230.469999999</v>
      </c>
      <c r="O24" s="6">
        <f t="shared" si="0"/>
        <v>0</v>
      </c>
    </row>
    <row r="25" spans="2:15" hidden="1" outlineLevel="1">
      <c r="B25" s="4" t="s">
        <v>33</v>
      </c>
      <c r="C25" s="6">
        <v>-560201.13</v>
      </c>
      <c r="D25" s="6">
        <v>2018147.01</v>
      </c>
      <c r="E25" s="6">
        <v>1403967.68</v>
      </c>
      <c r="F25" s="6">
        <v>1536875.63</v>
      </c>
      <c r="G25" s="6">
        <v>1578920.89</v>
      </c>
      <c r="H25" s="6">
        <v>1394836.48</v>
      </c>
      <c r="I25" s="6">
        <v>-92609.86</v>
      </c>
      <c r="J25" s="6">
        <v>1707796.62</v>
      </c>
      <c r="K25" s="6">
        <v>424728.82</v>
      </c>
      <c r="L25" s="6">
        <v>1763565.74</v>
      </c>
      <c r="M25" s="6">
        <v>1718334.15</v>
      </c>
      <c r="N25" s="6">
        <v>-11104456.15</v>
      </c>
      <c r="O25" s="6">
        <f t="shared" si="0"/>
        <v>1789905.879999999</v>
      </c>
    </row>
    <row r="26" spans="2:15" hidden="1" outlineLevel="1">
      <c r="B26" s="4" t="s">
        <v>34</v>
      </c>
      <c r="C26" s="6">
        <v>-219233.42</v>
      </c>
      <c r="D26" s="6">
        <v>446630.15</v>
      </c>
      <c r="E26" s="6">
        <v>258266.07</v>
      </c>
      <c r="F26" s="6">
        <v>275070.57</v>
      </c>
      <c r="G26" s="6">
        <v>265974.68</v>
      </c>
      <c r="H26" s="6">
        <v>218956.33</v>
      </c>
      <c r="I26" s="6">
        <v>-350906.1</v>
      </c>
      <c r="J26" s="6">
        <v>305134.93</v>
      </c>
      <c r="K26" s="6">
        <v>52130.9</v>
      </c>
      <c r="L26" s="6">
        <v>400802.06</v>
      </c>
      <c r="M26" s="6">
        <v>88170.93</v>
      </c>
      <c r="N26" s="6">
        <v>-1235812.51</v>
      </c>
      <c r="O26" s="6">
        <f t="shared" si="0"/>
        <v>505184.59000000008</v>
      </c>
    </row>
    <row r="27" spans="2:15" collapsed="1">
      <c r="B27" s="5" t="s">
        <v>35</v>
      </c>
      <c r="C27" s="7">
        <f>SUM(C3:C26)</f>
        <v>82634438.209999993</v>
      </c>
      <c r="D27" s="7">
        <f t="shared" ref="D27:O27" si="1">SUM(D3:D26)</f>
        <v>74493323.450000003</v>
      </c>
      <c r="E27" s="7">
        <f t="shared" si="1"/>
        <v>75936270.290000007</v>
      </c>
      <c r="F27" s="7">
        <f t="shared" si="1"/>
        <v>78430080.579999998</v>
      </c>
      <c r="G27" s="7">
        <f t="shared" si="1"/>
        <v>74785609.700000018</v>
      </c>
      <c r="H27" s="7">
        <f t="shared" si="1"/>
        <v>77439642.580000013</v>
      </c>
      <c r="I27" s="7">
        <f t="shared" si="1"/>
        <v>82862759.340000018</v>
      </c>
      <c r="J27" s="7">
        <f t="shared" si="1"/>
        <v>84887286.360000014</v>
      </c>
      <c r="K27" s="7">
        <f t="shared" si="1"/>
        <v>118081433.8</v>
      </c>
      <c r="L27" s="7">
        <f t="shared" si="1"/>
        <v>83036932.600000009</v>
      </c>
      <c r="M27" s="7">
        <f t="shared" si="1"/>
        <v>76943827.12000002</v>
      </c>
      <c r="N27" s="7">
        <f t="shared" si="1"/>
        <v>93324125.420000061</v>
      </c>
      <c r="O27" s="7">
        <f t="shared" si="1"/>
        <v>1002855729.4500002</v>
      </c>
    </row>
    <row r="28" spans="2:15" collapsed="1">
      <c r="B28" s="5" t="s">
        <v>160</v>
      </c>
      <c r="C28" s="7">
        <v>1317185.55</v>
      </c>
      <c r="D28" s="7">
        <v>2301589.0099999998</v>
      </c>
      <c r="E28" s="7">
        <v>1868135.79</v>
      </c>
      <c r="F28" s="7">
        <v>2120173.88</v>
      </c>
      <c r="G28" s="7">
        <v>1906432.49</v>
      </c>
      <c r="H28" s="7">
        <v>829287.88</v>
      </c>
      <c r="I28" s="7">
        <v>3169579.61</v>
      </c>
      <c r="J28" s="7">
        <v>7103220.9500000002</v>
      </c>
      <c r="K28" s="7">
        <v>4507899.74</v>
      </c>
      <c r="L28" s="7">
        <v>2300596.94</v>
      </c>
      <c r="M28" s="7">
        <v>2210961.64</v>
      </c>
      <c r="N28" s="7">
        <v>3043607</v>
      </c>
      <c r="O28" s="7">
        <f>SUM(C28:N28)</f>
        <v>32678670.48</v>
      </c>
    </row>
    <row r="29" spans="2:15" hidden="1" outlineLevel="1">
      <c r="B29" s="4" t="s">
        <v>36</v>
      </c>
      <c r="C29" s="6">
        <v>1883574.6</v>
      </c>
      <c r="D29" s="6">
        <v>1576575.66</v>
      </c>
      <c r="E29" s="6">
        <v>1790666.74</v>
      </c>
      <c r="F29" s="6">
        <v>1219298.24</v>
      </c>
      <c r="G29" s="6">
        <v>1840010.16</v>
      </c>
      <c r="H29" s="6">
        <v>2719335.98</v>
      </c>
      <c r="I29" s="6">
        <v>2542140.87</v>
      </c>
      <c r="J29" s="6">
        <v>2360752.13</v>
      </c>
      <c r="K29" s="6">
        <v>1998673.22</v>
      </c>
      <c r="L29" s="6">
        <v>2463517.69</v>
      </c>
      <c r="M29" s="6">
        <v>2655990.66</v>
      </c>
      <c r="N29" s="6">
        <v>1616596.29</v>
      </c>
      <c r="O29" s="6">
        <f>SUM(C29:N29)</f>
        <v>24667132.239999998</v>
      </c>
    </row>
    <row r="30" spans="2:15" hidden="1" outlineLevel="1">
      <c r="B30" s="4" t="s">
        <v>37</v>
      </c>
      <c r="C30" s="6">
        <v>199969.44</v>
      </c>
      <c r="D30" s="6">
        <v>274688.40999999997</v>
      </c>
      <c r="E30" s="6">
        <v>649597.1</v>
      </c>
      <c r="F30" s="6">
        <v>307751.69</v>
      </c>
      <c r="G30" s="6">
        <v>284626.34999999998</v>
      </c>
      <c r="H30" s="6">
        <v>274856.71000000002</v>
      </c>
      <c r="I30" s="6">
        <v>274345.40000000002</v>
      </c>
      <c r="J30" s="6">
        <v>375402.86</v>
      </c>
      <c r="K30" s="6">
        <v>306992.55</v>
      </c>
      <c r="L30" s="6">
        <v>422572.05</v>
      </c>
      <c r="M30" s="6">
        <v>427239.26</v>
      </c>
      <c r="N30" s="6">
        <v>243309.46</v>
      </c>
      <c r="O30" s="6">
        <f t="shared" ref="O30:O40" si="2">SUM(C30:N30)</f>
        <v>4041351.2799999993</v>
      </c>
    </row>
    <row r="31" spans="2:15" hidden="1" outlineLevel="1">
      <c r="B31" s="4" t="s">
        <v>38</v>
      </c>
      <c r="C31" s="6">
        <v>14363.65</v>
      </c>
      <c r="D31" s="6">
        <v>31362.04</v>
      </c>
      <c r="E31" s="6">
        <v>28495.279999999999</v>
      </c>
      <c r="F31" s="6">
        <v>22895.94</v>
      </c>
      <c r="G31" s="6">
        <v>24438.31</v>
      </c>
      <c r="H31" s="6">
        <v>56578.79</v>
      </c>
      <c r="I31" s="6">
        <v>19032.87</v>
      </c>
      <c r="J31" s="6">
        <v>29670.32</v>
      </c>
      <c r="K31" s="6">
        <v>27368.74</v>
      </c>
      <c r="L31" s="6">
        <v>43557.82</v>
      </c>
      <c r="M31" s="6">
        <v>26736.68</v>
      </c>
      <c r="N31" s="6">
        <v>34478.31</v>
      </c>
      <c r="O31" s="6">
        <f t="shared" si="2"/>
        <v>358978.75</v>
      </c>
    </row>
    <row r="32" spans="2:15" hidden="1" outlineLevel="1">
      <c r="B32" s="4" t="s">
        <v>39</v>
      </c>
      <c r="C32" s="6">
        <v>1776.43</v>
      </c>
      <c r="D32" s="6">
        <v>0</v>
      </c>
      <c r="E32" s="6">
        <v>588.99</v>
      </c>
      <c r="F32" s="6">
        <v>1044.4000000000001</v>
      </c>
      <c r="G32" s="6">
        <v>461.1</v>
      </c>
      <c r="H32" s="6">
        <v>220.05</v>
      </c>
      <c r="I32" s="6">
        <v>748.84</v>
      </c>
      <c r="J32" s="6">
        <v>658.52</v>
      </c>
      <c r="K32" s="6">
        <v>1355.93</v>
      </c>
      <c r="L32" s="6">
        <v>304.36</v>
      </c>
      <c r="M32" s="6">
        <v>456.42</v>
      </c>
      <c r="N32" s="6">
        <v>689.58</v>
      </c>
      <c r="O32" s="6">
        <f t="shared" si="2"/>
        <v>8304.6200000000008</v>
      </c>
    </row>
    <row r="33" spans="2:15" hidden="1" outlineLevel="1">
      <c r="B33" s="4" t="s">
        <v>40</v>
      </c>
      <c r="C33" s="6">
        <v>22931.82</v>
      </c>
      <c r="D33" s="6">
        <v>47584.86</v>
      </c>
      <c r="E33" s="6">
        <v>130284.38</v>
      </c>
      <c r="F33" s="6">
        <v>41000.71</v>
      </c>
      <c r="G33" s="6">
        <v>175248.76</v>
      </c>
      <c r="H33" s="6">
        <v>103994.59</v>
      </c>
      <c r="I33" s="6">
        <v>96915.61</v>
      </c>
      <c r="J33" s="6">
        <v>39824.5</v>
      </c>
      <c r="K33" s="6">
        <v>36424.57</v>
      </c>
      <c r="L33" s="6">
        <v>36121.269999999997</v>
      </c>
      <c r="M33" s="6">
        <v>80617.95</v>
      </c>
      <c r="N33" s="6">
        <v>44488.03</v>
      </c>
      <c r="O33" s="6">
        <f t="shared" si="2"/>
        <v>855437.04999999993</v>
      </c>
    </row>
    <row r="34" spans="2:15" hidden="1" outlineLevel="1">
      <c r="B34" s="4" t="s">
        <v>41</v>
      </c>
      <c r="C34" s="6">
        <v>56744.9</v>
      </c>
      <c r="D34" s="6">
        <v>78896.160000000003</v>
      </c>
      <c r="E34" s="6">
        <v>60746.03</v>
      </c>
      <c r="F34" s="6">
        <v>76023.520000000004</v>
      </c>
      <c r="G34" s="6">
        <v>68419.64</v>
      </c>
      <c r="H34" s="6">
        <v>61221.19</v>
      </c>
      <c r="I34" s="6">
        <v>72753.94</v>
      </c>
      <c r="J34" s="6">
        <v>109185.75</v>
      </c>
      <c r="K34" s="6">
        <v>108945.64</v>
      </c>
      <c r="L34" s="6">
        <v>137426.9</v>
      </c>
      <c r="M34" s="6">
        <v>168608.43</v>
      </c>
      <c r="N34" s="6">
        <v>75980.28</v>
      </c>
      <c r="O34" s="6">
        <f t="shared" si="2"/>
        <v>1074952.3800000001</v>
      </c>
    </row>
    <row r="35" spans="2:15" hidden="1" outlineLevel="1">
      <c r="B35" s="4" t="s">
        <v>42</v>
      </c>
      <c r="C35" s="6">
        <v>3041.09</v>
      </c>
      <c r="D35" s="6">
        <v>6189.18</v>
      </c>
      <c r="E35" s="6">
        <v>6581.68</v>
      </c>
      <c r="F35" s="6">
        <v>7368.04</v>
      </c>
      <c r="G35" s="6">
        <v>4216.5600000000004</v>
      </c>
      <c r="H35" s="6">
        <v>10919.98</v>
      </c>
      <c r="I35" s="6">
        <v>6319.1</v>
      </c>
      <c r="J35" s="6">
        <v>5697.08</v>
      </c>
      <c r="K35" s="6">
        <v>7475.05</v>
      </c>
      <c r="L35" s="6">
        <v>9263.86</v>
      </c>
      <c r="M35" s="6">
        <v>17099.650000000001</v>
      </c>
      <c r="N35" s="6">
        <v>8222.6</v>
      </c>
      <c r="O35" s="6">
        <f t="shared" si="2"/>
        <v>92393.87</v>
      </c>
    </row>
    <row r="36" spans="2:15" hidden="1" outlineLevel="1">
      <c r="B36" s="4" t="s">
        <v>43</v>
      </c>
      <c r="C36" s="6">
        <v>1015064.47</v>
      </c>
      <c r="D36" s="6">
        <v>977317.75</v>
      </c>
      <c r="E36" s="6">
        <v>961184.5</v>
      </c>
      <c r="F36" s="6">
        <v>1024283.34</v>
      </c>
      <c r="G36" s="6">
        <v>1113435.27</v>
      </c>
      <c r="H36" s="6">
        <v>990975.07</v>
      </c>
      <c r="I36" s="6">
        <v>1036451.92</v>
      </c>
      <c r="J36" s="6">
        <v>1116488.03</v>
      </c>
      <c r="K36" s="6">
        <v>1330138.06</v>
      </c>
      <c r="L36" s="6">
        <v>1569987.22</v>
      </c>
      <c r="M36" s="6">
        <v>1188797.03</v>
      </c>
      <c r="N36" s="6">
        <v>1064943.43</v>
      </c>
      <c r="O36" s="6">
        <f t="shared" si="2"/>
        <v>13389066.09</v>
      </c>
    </row>
    <row r="37" spans="2:15" hidden="1" outlineLevel="1">
      <c r="B37" s="4" t="s">
        <v>44</v>
      </c>
      <c r="C37" s="6">
        <v>21995.919999999998</v>
      </c>
      <c r="D37" s="6">
        <v>39167.589999999997</v>
      </c>
      <c r="E37" s="6">
        <v>35923.26</v>
      </c>
      <c r="F37" s="6">
        <v>52515.69</v>
      </c>
      <c r="G37" s="6">
        <v>110815.14</v>
      </c>
      <c r="H37" s="6">
        <v>81041.05</v>
      </c>
      <c r="I37" s="6">
        <v>55890.77</v>
      </c>
      <c r="J37" s="6">
        <v>67983.460000000006</v>
      </c>
      <c r="K37" s="6">
        <v>64062.46</v>
      </c>
      <c r="L37" s="6">
        <v>101014.82</v>
      </c>
      <c r="M37" s="6">
        <v>148621.89000000001</v>
      </c>
      <c r="N37" s="6">
        <v>42532.14</v>
      </c>
      <c r="O37" s="6">
        <f t="shared" si="2"/>
        <v>821564.19</v>
      </c>
    </row>
    <row r="38" spans="2:15" hidden="1" outlineLevel="1">
      <c r="B38" s="4" t="s">
        <v>45</v>
      </c>
      <c r="C38" s="6">
        <v>32756.11</v>
      </c>
      <c r="D38" s="6">
        <v>32207.21</v>
      </c>
      <c r="E38" s="6">
        <v>50065.87</v>
      </c>
      <c r="F38" s="6">
        <v>78441.929999999993</v>
      </c>
      <c r="G38" s="6">
        <v>88221.05</v>
      </c>
      <c r="H38" s="6">
        <v>110558.95</v>
      </c>
      <c r="I38" s="6">
        <v>98465.17</v>
      </c>
      <c r="J38" s="6">
        <v>412818.67</v>
      </c>
      <c r="K38" s="6">
        <v>83107.64</v>
      </c>
      <c r="L38" s="6">
        <v>175913.59</v>
      </c>
      <c r="M38" s="6">
        <v>81673.61</v>
      </c>
      <c r="N38" s="6">
        <v>68086.44</v>
      </c>
      <c r="O38" s="6">
        <f t="shared" si="2"/>
        <v>1312316.24</v>
      </c>
    </row>
    <row r="39" spans="2:15" hidden="1" outlineLevel="1">
      <c r="B39" s="4" t="s">
        <v>46</v>
      </c>
      <c r="C39" s="6">
        <v>31982.86</v>
      </c>
      <c r="D39" s="6">
        <v>35417.599999999999</v>
      </c>
      <c r="E39" s="6">
        <v>27423.48</v>
      </c>
      <c r="F39" s="6">
        <v>39805.78</v>
      </c>
      <c r="G39" s="6">
        <v>34696.25</v>
      </c>
      <c r="H39" s="6">
        <v>25421.13</v>
      </c>
      <c r="I39" s="6">
        <v>30013.01</v>
      </c>
      <c r="J39" s="6">
        <v>26938.06</v>
      </c>
      <c r="K39" s="6">
        <v>44760.01</v>
      </c>
      <c r="L39" s="6">
        <v>34943.29</v>
      </c>
      <c r="M39" s="6">
        <v>21615.87</v>
      </c>
      <c r="N39" s="6">
        <v>24228.79</v>
      </c>
      <c r="O39" s="6">
        <f t="shared" si="2"/>
        <v>377246.12999999995</v>
      </c>
    </row>
    <row r="40" spans="2:15" hidden="1" outlineLevel="1">
      <c r="B40" s="4" t="s">
        <v>47</v>
      </c>
      <c r="C40" s="6">
        <v>29135.09</v>
      </c>
      <c r="D40" s="6">
        <v>43953.65</v>
      </c>
      <c r="E40" s="6">
        <v>50787.02</v>
      </c>
      <c r="F40" s="6">
        <v>52505.65</v>
      </c>
      <c r="G40" s="6">
        <v>41420.6</v>
      </c>
      <c r="H40" s="6">
        <v>48886.73</v>
      </c>
      <c r="I40" s="6">
        <v>95530.17</v>
      </c>
      <c r="J40" s="6">
        <v>103641.64</v>
      </c>
      <c r="K40" s="6">
        <v>60013.83</v>
      </c>
      <c r="L40" s="6">
        <v>55587.25</v>
      </c>
      <c r="M40" s="6">
        <v>51127.199999999997</v>
      </c>
      <c r="N40" s="6">
        <v>39057.11</v>
      </c>
      <c r="O40" s="6">
        <f t="shared" si="2"/>
        <v>671645.94</v>
      </c>
    </row>
    <row r="41" spans="2:15" collapsed="1">
      <c r="B41" s="5" t="s">
        <v>48</v>
      </c>
      <c r="C41" s="7">
        <f t="shared" ref="C41:O41" si="3">SUM(C29:C40)</f>
        <v>3313336.379999999</v>
      </c>
      <c r="D41" s="7">
        <f t="shared" si="3"/>
        <v>3143360.1099999994</v>
      </c>
      <c r="E41" s="7">
        <f t="shared" si="3"/>
        <v>3792344.3299999996</v>
      </c>
      <c r="F41" s="7">
        <f t="shared" si="3"/>
        <v>2922934.9299999997</v>
      </c>
      <c r="G41" s="7">
        <f t="shared" si="3"/>
        <v>3786009.19</v>
      </c>
      <c r="H41" s="7">
        <f t="shared" si="3"/>
        <v>4484010.22</v>
      </c>
      <c r="I41" s="7">
        <f t="shared" si="3"/>
        <v>4328607.67</v>
      </c>
      <c r="J41" s="7">
        <f t="shared" si="3"/>
        <v>4649061.0199999986</v>
      </c>
      <c r="K41" s="7">
        <f t="shared" si="3"/>
        <v>4069317.7</v>
      </c>
      <c r="L41" s="7">
        <f t="shared" si="3"/>
        <v>5050210.1199999992</v>
      </c>
      <c r="M41" s="7">
        <f t="shared" si="3"/>
        <v>4868584.6500000004</v>
      </c>
      <c r="N41" s="7">
        <f t="shared" si="3"/>
        <v>3262612.4600000004</v>
      </c>
      <c r="O41" s="7">
        <f t="shared" si="3"/>
        <v>47670388.780000001</v>
      </c>
    </row>
    <row r="42" spans="2:15" hidden="1" outlineLevel="1">
      <c r="B42" s="4" t="s">
        <v>49</v>
      </c>
      <c r="C42" s="6">
        <v>1570597.74</v>
      </c>
      <c r="D42" s="6">
        <v>2234520.31</v>
      </c>
      <c r="E42" s="6">
        <v>1592419.46</v>
      </c>
      <c r="F42" s="6">
        <v>1105186.27</v>
      </c>
      <c r="G42" s="6">
        <v>1330878.52</v>
      </c>
      <c r="H42" s="6">
        <v>1478481.35</v>
      </c>
      <c r="I42" s="6">
        <v>993579.59</v>
      </c>
      <c r="J42" s="6">
        <v>1813331.77</v>
      </c>
      <c r="K42" s="6">
        <v>2094899.19</v>
      </c>
      <c r="L42" s="6">
        <v>3268918.33</v>
      </c>
      <c r="M42" s="6">
        <v>1938524</v>
      </c>
      <c r="N42" s="6">
        <v>1804030.28</v>
      </c>
      <c r="O42" s="6">
        <f>SUM(C42:N42)</f>
        <v>21225366.809999999</v>
      </c>
    </row>
    <row r="43" spans="2:15" hidden="1" outlineLevel="1">
      <c r="B43" s="4" t="s">
        <v>50</v>
      </c>
      <c r="C43" s="6">
        <v>210447.35</v>
      </c>
      <c r="D43" s="6">
        <v>254589.1</v>
      </c>
      <c r="E43" s="6">
        <v>67653.539999999994</v>
      </c>
      <c r="F43" s="6">
        <v>60981.7</v>
      </c>
      <c r="G43" s="6">
        <v>76003.92</v>
      </c>
      <c r="H43" s="6">
        <v>127756.67</v>
      </c>
      <c r="I43" s="6">
        <v>113586.49</v>
      </c>
      <c r="J43" s="6">
        <v>110394.17</v>
      </c>
      <c r="K43" s="6">
        <v>115624.7</v>
      </c>
      <c r="L43" s="6">
        <v>101514.69</v>
      </c>
      <c r="M43" s="6">
        <v>177986.54</v>
      </c>
      <c r="N43" s="6">
        <v>157024.32000000001</v>
      </c>
      <c r="O43" s="6">
        <f t="shared" ref="O43:O64" si="4">SUM(C43:N43)</f>
        <v>1573563.1900000002</v>
      </c>
    </row>
    <row r="44" spans="2:15" hidden="1" outlineLevel="1">
      <c r="B44" s="4" t="s">
        <v>51</v>
      </c>
      <c r="C44" s="6">
        <v>2965013.26</v>
      </c>
      <c r="D44" s="6">
        <v>2806475.11</v>
      </c>
      <c r="E44" s="6">
        <v>2977822.26</v>
      </c>
      <c r="F44" s="6">
        <v>2902269.01</v>
      </c>
      <c r="G44" s="6">
        <v>2973826.48</v>
      </c>
      <c r="H44" s="6">
        <v>2872756.07</v>
      </c>
      <c r="I44" s="6">
        <v>2853261.52</v>
      </c>
      <c r="J44" s="6">
        <v>3291636.75</v>
      </c>
      <c r="K44" s="6">
        <v>2950662.21</v>
      </c>
      <c r="L44" s="6">
        <v>2990971.12</v>
      </c>
      <c r="M44" s="6">
        <v>2965552.1</v>
      </c>
      <c r="N44" s="6">
        <v>3070904.58</v>
      </c>
      <c r="O44" s="6">
        <f t="shared" si="4"/>
        <v>35621150.469999999</v>
      </c>
    </row>
    <row r="45" spans="2:15" hidden="1" outlineLevel="1">
      <c r="B45" s="4" t="s">
        <v>52</v>
      </c>
      <c r="C45" s="6">
        <v>28283.39</v>
      </c>
      <c r="D45" s="6">
        <v>9782.09</v>
      </c>
      <c r="E45" s="6">
        <v>20104.599999999999</v>
      </c>
      <c r="F45" s="6">
        <v>10844.35</v>
      </c>
      <c r="G45" s="6">
        <v>12594.4</v>
      </c>
      <c r="H45" s="6">
        <v>9032.91</v>
      </c>
      <c r="I45" s="6">
        <v>8812.8700000000008</v>
      </c>
      <c r="J45" s="6">
        <v>2021.82</v>
      </c>
      <c r="K45" s="6">
        <v>6800.19</v>
      </c>
      <c r="L45" s="6">
        <v>11174.99</v>
      </c>
      <c r="M45" s="6">
        <v>10375.219999999999</v>
      </c>
      <c r="N45" s="6">
        <v>11683</v>
      </c>
      <c r="O45" s="6">
        <f t="shared" si="4"/>
        <v>141509.83000000002</v>
      </c>
    </row>
    <row r="46" spans="2:15" hidden="1" outlineLevel="1">
      <c r="B46" s="4" t="s">
        <v>53</v>
      </c>
      <c r="C46" s="6">
        <v>893993.47</v>
      </c>
      <c r="D46" s="6">
        <v>543022.18999999994</v>
      </c>
      <c r="E46" s="6">
        <v>811299.75</v>
      </c>
      <c r="F46" s="6">
        <v>690685.56</v>
      </c>
      <c r="G46" s="6">
        <v>710623.08</v>
      </c>
      <c r="H46" s="6">
        <v>682681.95</v>
      </c>
      <c r="I46" s="6">
        <v>1027952.27</v>
      </c>
      <c r="J46" s="6">
        <v>666763.14</v>
      </c>
      <c r="K46" s="6">
        <v>748756.31</v>
      </c>
      <c r="L46" s="6">
        <v>521322.04</v>
      </c>
      <c r="M46" s="6">
        <v>-1798727.89</v>
      </c>
      <c r="N46" s="6">
        <v>1447025.54</v>
      </c>
      <c r="O46" s="6">
        <f t="shared" si="4"/>
        <v>6945397.4099999992</v>
      </c>
    </row>
    <row r="47" spans="2:15" hidden="1" outlineLevel="1">
      <c r="B47" s="4" t="s">
        <v>54</v>
      </c>
      <c r="C47" s="6">
        <v>1867772.34</v>
      </c>
      <c r="D47" s="6">
        <v>1806141.71</v>
      </c>
      <c r="E47" s="6">
        <v>1816648.98</v>
      </c>
      <c r="F47" s="6">
        <v>1559791.57</v>
      </c>
      <c r="G47" s="6">
        <v>1754548.88</v>
      </c>
      <c r="H47" s="6">
        <v>1857703.89</v>
      </c>
      <c r="I47" s="6">
        <v>1906957.4</v>
      </c>
      <c r="J47" s="6">
        <v>1751213.07</v>
      </c>
      <c r="K47" s="6">
        <v>1937901.13</v>
      </c>
      <c r="L47" s="6">
        <v>1820161.8</v>
      </c>
      <c r="M47" s="6">
        <v>2210539.71</v>
      </c>
      <c r="N47" s="6">
        <v>1948982.19</v>
      </c>
      <c r="O47" s="6">
        <f t="shared" si="4"/>
        <v>22238362.670000006</v>
      </c>
    </row>
    <row r="48" spans="2:15" hidden="1" outlineLevel="1">
      <c r="B48" s="4" t="s">
        <v>55</v>
      </c>
      <c r="C48" s="6">
        <v>827208.26</v>
      </c>
      <c r="D48" s="6">
        <v>761750.05</v>
      </c>
      <c r="E48" s="6">
        <v>706366.31</v>
      </c>
      <c r="F48" s="6">
        <v>641973.43999999994</v>
      </c>
      <c r="G48" s="6">
        <v>723227.54</v>
      </c>
      <c r="H48" s="6">
        <v>794112.09</v>
      </c>
      <c r="I48" s="6">
        <v>851060.51</v>
      </c>
      <c r="J48" s="6">
        <v>733779.1</v>
      </c>
      <c r="K48" s="6">
        <v>805985.27</v>
      </c>
      <c r="L48" s="6">
        <v>745740.54</v>
      </c>
      <c r="M48" s="6">
        <v>1019285.95</v>
      </c>
      <c r="N48" s="6">
        <v>803378.31</v>
      </c>
      <c r="O48" s="6">
        <f t="shared" si="4"/>
        <v>9413867.370000001</v>
      </c>
    </row>
    <row r="49" spans="2:15" hidden="1" outlineLevel="1">
      <c r="B49" s="4" t="s">
        <v>56</v>
      </c>
      <c r="C49" s="6">
        <v>3755.84</v>
      </c>
      <c r="D49" s="6">
        <v>0</v>
      </c>
      <c r="E49" s="6">
        <v>2954.74</v>
      </c>
      <c r="F49" s="6">
        <v>191247.58</v>
      </c>
      <c r="G49" s="6">
        <v>44772.14</v>
      </c>
      <c r="H49" s="6">
        <v>866480.04</v>
      </c>
      <c r="I49" s="6">
        <v>509614.4</v>
      </c>
      <c r="J49" s="6">
        <v>792532.72</v>
      </c>
      <c r="K49" s="6">
        <v>631544.96</v>
      </c>
      <c r="L49" s="6">
        <v>210025.32</v>
      </c>
      <c r="M49" s="6">
        <v>45668.33</v>
      </c>
      <c r="N49" s="6">
        <v>183641.19</v>
      </c>
      <c r="O49" s="6">
        <f t="shared" si="4"/>
        <v>3482237.26</v>
      </c>
    </row>
    <row r="50" spans="2:15" hidden="1" outlineLevel="1">
      <c r="B50" s="4" t="s">
        <v>57</v>
      </c>
      <c r="C50" s="6">
        <v>66098.559999999998</v>
      </c>
      <c r="D50" s="6">
        <v>41911.1</v>
      </c>
      <c r="E50" s="6">
        <v>33144.61</v>
      </c>
      <c r="F50" s="6">
        <v>244978.2</v>
      </c>
      <c r="G50" s="6">
        <v>32776.28</v>
      </c>
      <c r="H50" s="6">
        <v>30647.46</v>
      </c>
      <c r="I50" s="6">
        <v>52035.39</v>
      </c>
      <c r="J50" s="6">
        <v>56319</v>
      </c>
      <c r="K50" s="6">
        <v>37744.199999999997</v>
      </c>
      <c r="L50" s="6">
        <v>3171.84</v>
      </c>
      <c r="M50" s="6">
        <v>32685.48</v>
      </c>
      <c r="N50" s="6">
        <v>1618.96</v>
      </c>
      <c r="O50" s="6">
        <f t="shared" si="4"/>
        <v>633131.07999999996</v>
      </c>
    </row>
    <row r="51" spans="2:15" hidden="1" outlineLevel="1">
      <c r="B51" s="4" t="s">
        <v>58</v>
      </c>
      <c r="C51" s="6">
        <v>928713.75</v>
      </c>
      <c r="D51" s="6">
        <v>338397.49</v>
      </c>
      <c r="E51" s="6">
        <v>902088.43</v>
      </c>
      <c r="F51" s="6">
        <v>-120247.49</v>
      </c>
      <c r="G51" s="6">
        <v>0</v>
      </c>
      <c r="H51" s="6">
        <v>1558887.54</v>
      </c>
      <c r="I51" s="6">
        <v>420398.4</v>
      </c>
      <c r="J51" s="6">
        <v>449966.95</v>
      </c>
      <c r="K51" s="6">
        <v>452039.44</v>
      </c>
      <c r="L51" s="6">
        <v>-362120.08</v>
      </c>
      <c r="M51" s="6">
        <v>915083.61</v>
      </c>
      <c r="N51" s="6">
        <v>456592.66</v>
      </c>
      <c r="O51" s="6">
        <f t="shared" si="4"/>
        <v>5939800.7000000002</v>
      </c>
    </row>
    <row r="52" spans="2:15" hidden="1" outlineLevel="1">
      <c r="B52" s="4" t="s">
        <v>59</v>
      </c>
      <c r="C52" s="6">
        <v>864166.34</v>
      </c>
      <c r="D52" s="6">
        <v>957207.98</v>
      </c>
      <c r="E52" s="6">
        <v>583025.14</v>
      </c>
      <c r="F52" s="6">
        <v>1029259.66</v>
      </c>
      <c r="G52" s="6">
        <v>246627.38</v>
      </c>
      <c r="H52" s="6">
        <v>458281.51</v>
      </c>
      <c r="I52" s="6">
        <v>516550.24</v>
      </c>
      <c r="J52" s="6">
        <v>1561778.1</v>
      </c>
      <c r="K52" s="6">
        <v>808387.81</v>
      </c>
      <c r="L52" s="6">
        <v>634940.17000000004</v>
      </c>
      <c r="M52" s="6">
        <v>719000.45</v>
      </c>
      <c r="N52" s="6">
        <v>746435.8</v>
      </c>
      <c r="O52" s="6">
        <f t="shared" si="4"/>
        <v>9125660.5800000001</v>
      </c>
    </row>
    <row r="53" spans="2:15" hidden="1" outlineLevel="1">
      <c r="B53" s="4" t="s">
        <v>60</v>
      </c>
      <c r="C53" s="6">
        <v>1545878.3</v>
      </c>
      <c r="D53" s="6">
        <v>1413241.26</v>
      </c>
      <c r="E53" s="6">
        <v>1379489.28</v>
      </c>
      <c r="F53" s="6">
        <v>1351521.69</v>
      </c>
      <c r="G53" s="6">
        <v>1648189.71</v>
      </c>
      <c r="H53" s="6">
        <v>-2130219.7999999998</v>
      </c>
      <c r="I53" s="6">
        <v>523479.02</v>
      </c>
      <c r="J53" s="6">
        <v>365673.16</v>
      </c>
      <c r="K53" s="6">
        <v>873642.08</v>
      </c>
      <c r="L53" s="6">
        <v>529357.65</v>
      </c>
      <c r="M53" s="6">
        <v>248940.93</v>
      </c>
      <c r="N53" s="6">
        <v>264624.51</v>
      </c>
      <c r="O53" s="6">
        <f t="shared" si="4"/>
        <v>8013817.7899999991</v>
      </c>
    </row>
    <row r="54" spans="2:15" hidden="1" outlineLevel="1">
      <c r="B54" s="4" t="s">
        <v>61</v>
      </c>
      <c r="C54" s="6">
        <v>208642.56</v>
      </c>
      <c r="D54" s="6">
        <v>184626.01</v>
      </c>
      <c r="E54" s="6">
        <v>217224.39</v>
      </c>
      <c r="F54" s="6">
        <v>198933.38</v>
      </c>
      <c r="G54" s="6">
        <v>211626.96</v>
      </c>
      <c r="H54" s="6">
        <v>234330.73</v>
      </c>
      <c r="I54" s="6">
        <v>91646.41</v>
      </c>
      <c r="J54" s="6">
        <v>124906.69</v>
      </c>
      <c r="K54" s="6">
        <v>525647.31999999995</v>
      </c>
      <c r="L54" s="6">
        <v>250799.29</v>
      </c>
      <c r="M54" s="6">
        <v>171315.67</v>
      </c>
      <c r="N54" s="6">
        <v>378879.28</v>
      </c>
      <c r="O54" s="6">
        <f t="shared" si="4"/>
        <v>2798578.6899999995</v>
      </c>
    </row>
    <row r="55" spans="2:15" hidden="1" outlineLevel="1">
      <c r="B55" s="4" t="s">
        <v>62</v>
      </c>
      <c r="C55" s="6">
        <v>2393856.81</v>
      </c>
      <c r="D55" s="6">
        <v>2107297.35</v>
      </c>
      <c r="E55" s="6">
        <v>2216968.4500000002</v>
      </c>
      <c r="F55" s="6">
        <v>2212684.5699999998</v>
      </c>
      <c r="G55" s="6">
        <v>2387041.89</v>
      </c>
      <c r="H55" s="6">
        <v>2118281.7799999998</v>
      </c>
      <c r="I55" s="6">
        <v>2714094.71</v>
      </c>
      <c r="J55" s="6">
        <v>1941446.19</v>
      </c>
      <c r="K55" s="6">
        <v>2187656.6800000002</v>
      </c>
      <c r="L55" s="6">
        <v>2405000.59</v>
      </c>
      <c r="M55" s="6">
        <v>2200938.98</v>
      </c>
      <c r="N55" s="6">
        <v>2168702.38</v>
      </c>
      <c r="O55" s="6">
        <f t="shared" si="4"/>
        <v>27053970.379999999</v>
      </c>
    </row>
    <row r="56" spans="2:15" hidden="1" outlineLevel="1">
      <c r="B56" s="4" t="s">
        <v>63</v>
      </c>
      <c r="C56" s="6">
        <v>121010.9</v>
      </c>
      <c r="D56" s="6">
        <v>278676.12</v>
      </c>
      <c r="E56" s="6">
        <v>158926.01</v>
      </c>
      <c r="F56" s="6">
        <v>176730.04</v>
      </c>
      <c r="G56" s="6">
        <v>207280.62</v>
      </c>
      <c r="H56" s="6">
        <v>183960.71</v>
      </c>
      <c r="I56" s="6">
        <v>312650.34999999998</v>
      </c>
      <c r="J56" s="6">
        <v>342137.75</v>
      </c>
      <c r="K56" s="6">
        <v>-42926.05</v>
      </c>
      <c r="L56" s="6">
        <v>183553.75</v>
      </c>
      <c r="M56" s="6">
        <v>201649.71</v>
      </c>
      <c r="N56" s="6">
        <v>181068.52</v>
      </c>
      <c r="O56" s="6">
        <f t="shared" si="4"/>
        <v>2304718.4300000002</v>
      </c>
    </row>
    <row r="57" spans="2:15" hidden="1" outlineLevel="1">
      <c r="B57" s="4" t="s">
        <v>64</v>
      </c>
      <c r="C57" s="6">
        <v>1591540.89</v>
      </c>
      <c r="D57" s="6">
        <v>1192456.6599999999</v>
      </c>
      <c r="E57" s="6">
        <v>1532745.53</v>
      </c>
      <c r="F57" s="6">
        <v>1327756.1299999999</v>
      </c>
      <c r="G57" s="6">
        <v>1385345.31</v>
      </c>
      <c r="H57" s="6">
        <v>1488653.79</v>
      </c>
      <c r="I57" s="6">
        <v>1410736.45</v>
      </c>
      <c r="J57" s="6">
        <v>1447504.68</v>
      </c>
      <c r="K57" s="6">
        <v>1435803.1</v>
      </c>
      <c r="L57" s="6">
        <v>1500651.42</v>
      </c>
      <c r="M57" s="6">
        <v>1442373.88</v>
      </c>
      <c r="N57" s="6">
        <v>1508648.81</v>
      </c>
      <c r="O57" s="6">
        <f t="shared" si="4"/>
        <v>17264216.649999995</v>
      </c>
    </row>
    <row r="58" spans="2:15" hidden="1" outlineLevel="1">
      <c r="B58" s="4" t="s">
        <v>65</v>
      </c>
      <c r="C58" s="6">
        <v>451833.32</v>
      </c>
      <c r="D58" s="6">
        <v>424240.36</v>
      </c>
      <c r="E58" s="6">
        <v>396055.08</v>
      </c>
      <c r="F58" s="6">
        <v>227083.13</v>
      </c>
      <c r="G58" s="6">
        <v>623247.91</v>
      </c>
      <c r="H58" s="6">
        <v>402938.23</v>
      </c>
      <c r="I58" s="6">
        <v>409877.74</v>
      </c>
      <c r="J58" s="6">
        <v>685290.17</v>
      </c>
      <c r="K58" s="6">
        <v>93161.47</v>
      </c>
      <c r="L58" s="6">
        <v>766718.08</v>
      </c>
      <c r="M58" s="6">
        <v>320460.84000000003</v>
      </c>
      <c r="N58" s="6">
        <v>347398.29</v>
      </c>
      <c r="O58" s="6">
        <f t="shared" si="4"/>
        <v>5148304.62</v>
      </c>
    </row>
    <row r="59" spans="2:15" hidden="1" outlineLevel="1">
      <c r="B59" s="4" t="s">
        <v>66</v>
      </c>
      <c r="C59" s="6">
        <v>97787.199999999997</v>
      </c>
      <c r="D59" s="6">
        <v>68708.509999999995</v>
      </c>
      <c r="E59" s="6">
        <v>0</v>
      </c>
      <c r="F59" s="6">
        <v>30197.88</v>
      </c>
      <c r="G59" s="6">
        <v>108172.8</v>
      </c>
      <c r="H59" s="6">
        <v>199633.85</v>
      </c>
      <c r="I59" s="6">
        <v>57337.98</v>
      </c>
      <c r="J59" s="6">
        <v>109512.71</v>
      </c>
      <c r="K59" s="6">
        <v>28548.03</v>
      </c>
      <c r="L59" s="6">
        <v>131901.64000000001</v>
      </c>
      <c r="M59" s="6">
        <v>39570.35</v>
      </c>
      <c r="N59" s="6">
        <v>0</v>
      </c>
      <c r="O59" s="6">
        <f t="shared" si="4"/>
        <v>871370.95</v>
      </c>
    </row>
    <row r="60" spans="2:15" hidden="1" outlineLevel="1">
      <c r="B60" s="4" t="s">
        <v>67</v>
      </c>
      <c r="C60" s="6">
        <v>16086.86</v>
      </c>
      <c r="D60" s="6">
        <v>12962.62</v>
      </c>
      <c r="E60" s="6">
        <v>13944.23</v>
      </c>
      <c r="F60" s="6">
        <v>15889.05</v>
      </c>
      <c r="G60" s="6">
        <v>74.95</v>
      </c>
      <c r="H60" s="6">
        <v>20458.349999999999</v>
      </c>
      <c r="I60" s="6">
        <v>13875.61</v>
      </c>
      <c r="J60" s="6">
        <v>16725.95</v>
      </c>
      <c r="K60" s="6">
        <v>14534.34</v>
      </c>
      <c r="L60" s="6">
        <v>15739</v>
      </c>
      <c r="M60" s="6">
        <v>33463.269999999997</v>
      </c>
      <c r="N60" s="6">
        <v>14095.28</v>
      </c>
      <c r="O60" s="6">
        <f t="shared" si="4"/>
        <v>187849.50999999998</v>
      </c>
    </row>
    <row r="61" spans="2:15" hidden="1" outlineLevel="1">
      <c r="B61" s="4" t="s">
        <v>68</v>
      </c>
      <c r="C61" s="6">
        <v>785468.12</v>
      </c>
      <c r="D61" s="6">
        <v>778773.36</v>
      </c>
      <c r="E61" s="6">
        <v>840973.75</v>
      </c>
      <c r="F61" s="6">
        <v>825086.45</v>
      </c>
      <c r="G61" s="6">
        <v>729279.51</v>
      </c>
      <c r="H61" s="6">
        <v>739029.24</v>
      </c>
      <c r="I61" s="6">
        <v>820554.9</v>
      </c>
      <c r="J61" s="6">
        <v>810214.24</v>
      </c>
      <c r="K61" s="6">
        <v>-831973.42</v>
      </c>
      <c r="L61" s="6">
        <v>640641.81000000006</v>
      </c>
      <c r="M61" s="6">
        <v>652910.46</v>
      </c>
      <c r="N61" s="6">
        <v>657691.01</v>
      </c>
      <c r="O61" s="6">
        <f t="shared" si="4"/>
        <v>7448649.4300000006</v>
      </c>
    </row>
    <row r="62" spans="2:15" hidden="1" outlineLevel="1">
      <c r="B62" s="4" t="s">
        <v>69</v>
      </c>
      <c r="C62" s="6">
        <v>14227.4</v>
      </c>
      <c r="D62" s="6">
        <v>10416.66</v>
      </c>
      <c r="E62" s="6">
        <v>10416.66</v>
      </c>
      <c r="F62" s="6">
        <v>0</v>
      </c>
      <c r="G62" s="6">
        <v>0</v>
      </c>
      <c r="H62" s="6">
        <v>10416.66</v>
      </c>
      <c r="I62" s="6">
        <v>16563.87</v>
      </c>
      <c r="J62" s="6">
        <v>22826.74</v>
      </c>
      <c r="K62" s="6">
        <v>10416.66</v>
      </c>
      <c r="L62" s="6">
        <v>40829.839999999997</v>
      </c>
      <c r="M62" s="6">
        <v>27361.3</v>
      </c>
      <c r="N62" s="6">
        <v>23555.82</v>
      </c>
      <c r="O62" s="6">
        <f t="shared" si="4"/>
        <v>187031.61</v>
      </c>
    </row>
    <row r="63" spans="2:15" hidden="1" outlineLevel="1">
      <c r="B63" s="4" t="s">
        <v>70</v>
      </c>
      <c r="C63" s="6">
        <v>2483583.9300000002</v>
      </c>
      <c r="D63" s="6">
        <v>1255296.3799999999</v>
      </c>
      <c r="E63" s="6">
        <v>1355815.76</v>
      </c>
      <c r="F63" s="6">
        <v>1268118.44</v>
      </c>
      <c r="G63" s="6">
        <v>1295246.8</v>
      </c>
      <c r="H63" s="6">
        <v>1107062.57</v>
      </c>
      <c r="I63" s="6">
        <v>1116399.55</v>
      </c>
      <c r="J63" s="6">
        <v>1187235.8</v>
      </c>
      <c r="K63" s="6">
        <v>9862161.5600000005</v>
      </c>
      <c r="L63" s="6">
        <v>2245215.4300000002</v>
      </c>
      <c r="M63" s="6">
        <v>2703167.85</v>
      </c>
      <c r="N63" s="6">
        <v>2437109.2400000002</v>
      </c>
      <c r="O63" s="6">
        <f t="shared" si="4"/>
        <v>28316413.310000002</v>
      </c>
    </row>
    <row r="64" spans="2:15" hidden="1" outlineLevel="1">
      <c r="B64" s="4" t="s">
        <v>71</v>
      </c>
      <c r="C64" s="6">
        <v>8392.3799999999992</v>
      </c>
      <c r="D64" s="6">
        <v>150</v>
      </c>
      <c r="E64" s="6">
        <v>3416.41</v>
      </c>
      <c r="F64" s="6">
        <v>16525.240000000002</v>
      </c>
      <c r="G64" s="6">
        <v>99</v>
      </c>
      <c r="H64" s="6">
        <v>2837.87</v>
      </c>
      <c r="I64" s="6">
        <v>99</v>
      </c>
      <c r="J64" s="6">
        <v>7134.6</v>
      </c>
      <c r="K64" s="6">
        <v>5258.84</v>
      </c>
      <c r="L64" s="6">
        <v>23789.21</v>
      </c>
      <c r="M64" s="6">
        <v>0</v>
      </c>
      <c r="N64" s="6">
        <v>840</v>
      </c>
      <c r="O64" s="6">
        <f t="shared" si="4"/>
        <v>68542.549999999988</v>
      </c>
    </row>
    <row r="65" spans="2:15" collapsed="1">
      <c r="B65" s="5" t="s">
        <v>72</v>
      </c>
      <c r="C65" s="7">
        <f t="shared" ref="C65:O65" si="5">SUM(C42:C64)</f>
        <v>19944358.969999999</v>
      </c>
      <c r="D65" s="7">
        <f t="shared" si="5"/>
        <v>17480642.419999994</v>
      </c>
      <c r="E65" s="7">
        <f t="shared" si="5"/>
        <v>17639503.370000001</v>
      </c>
      <c r="F65" s="7">
        <f t="shared" si="5"/>
        <v>15967495.850000001</v>
      </c>
      <c r="G65" s="7">
        <f t="shared" si="5"/>
        <v>16501484.080000002</v>
      </c>
      <c r="H65" s="7">
        <f t="shared" si="5"/>
        <v>15114205.460000001</v>
      </c>
      <c r="I65" s="7">
        <f t="shared" si="5"/>
        <v>16741124.669999998</v>
      </c>
      <c r="J65" s="7">
        <f t="shared" si="5"/>
        <v>18290345.269999996</v>
      </c>
      <c r="K65" s="7">
        <f t="shared" si="5"/>
        <v>24752276.02</v>
      </c>
      <c r="L65" s="7">
        <f t="shared" si="5"/>
        <v>18680018.470000003</v>
      </c>
      <c r="M65" s="7">
        <f t="shared" si="5"/>
        <v>16278126.74</v>
      </c>
      <c r="N65" s="7">
        <f t="shared" si="5"/>
        <v>18613929.969999999</v>
      </c>
      <c r="O65" s="7">
        <f t="shared" si="5"/>
        <v>216003511.29000002</v>
      </c>
    </row>
    <row r="66" spans="2:15">
      <c r="B66" s="5" t="s">
        <v>155</v>
      </c>
      <c r="C66" s="7">
        <v>18495991.600000001</v>
      </c>
      <c r="D66" s="7">
        <v>17182411.829999998</v>
      </c>
      <c r="E66" s="7">
        <v>18356923.66</v>
      </c>
      <c r="F66" s="7">
        <v>17789693.989999998</v>
      </c>
      <c r="G66" s="7">
        <v>18242481.899999999</v>
      </c>
      <c r="H66" s="7">
        <v>20098373.52</v>
      </c>
      <c r="I66" s="7">
        <v>16491604.470000001</v>
      </c>
      <c r="J66" s="7">
        <v>19064553.800000001</v>
      </c>
      <c r="K66" s="7">
        <v>21319526.989999998</v>
      </c>
      <c r="L66" s="7">
        <v>20724723.390000001</v>
      </c>
      <c r="M66" s="7">
        <v>18870985.760000002</v>
      </c>
      <c r="N66" s="7">
        <v>17938384.370000001</v>
      </c>
      <c r="O66" s="7">
        <f>SUM(C66:N66)</f>
        <v>224575655.27999997</v>
      </c>
    </row>
    <row r="67" spans="2:15" hidden="1" outlineLevel="1">
      <c r="B67" s="4" t="s">
        <v>73</v>
      </c>
      <c r="C67" s="6">
        <v>42193.98</v>
      </c>
      <c r="D67" s="6">
        <v>29630.13</v>
      </c>
      <c r="E67" s="6">
        <v>45315.62</v>
      </c>
      <c r="F67" s="6">
        <v>31949.15</v>
      </c>
      <c r="G67" s="6">
        <v>31416.54</v>
      </c>
      <c r="H67" s="6">
        <v>40583.82</v>
      </c>
      <c r="I67" s="6">
        <v>54473.98</v>
      </c>
      <c r="J67" s="6">
        <v>45448.74</v>
      </c>
      <c r="K67" s="6">
        <v>63294.1</v>
      </c>
      <c r="L67" s="6">
        <v>27655.3</v>
      </c>
      <c r="M67" s="6">
        <v>54973.47</v>
      </c>
      <c r="N67" s="6">
        <v>28595.1</v>
      </c>
      <c r="O67" s="6">
        <f>SUM(C67:N67)</f>
        <v>495529.92999999993</v>
      </c>
    </row>
    <row r="68" spans="2:15" hidden="1" outlineLevel="1">
      <c r="B68" s="4" t="s">
        <v>74</v>
      </c>
      <c r="C68" s="6">
        <v>772208.15</v>
      </c>
      <c r="D68" s="6">
        <v>212516.8</v>
      </c>
      <c r="E68" s="6">
        <v>299502.40999999997</v>
      </c>
      <c r="F68" s="6">
        <v>59368.92</v>
      </c>
      <c r="G68" s="6">
        <v>163781.35</v>
      </c>
      <c r="H68" s="6">
        <v>215694.85</v>
      </c>
      <c r="I68" s="6">
        <v>183520.64000000001</v>
      </c>
      <c r="J68" s="6">
        <v>246713.22</v>
      </c>
      <c r="K68" s="6">
        <v>245799.77</v>
      </c>
      <c r="L68" s="6">
        <v>-1269455.17</v>
      </c>
      <c r="M68" s="6">
        <v>86397.4</v>
      </c>
      <c r="N68" s="6">
        <v>-27757.8</v>
      </c>
      <c r="O68" s="6">
        <f>SUM(C68:N68)</f>
        <v>1188290.5400000003</v>
      </c>
    </row>
    <row r="69" spans="2:15" hidden="1" outlineLevel="1">
      <c r="B69" s="4" t="s">
        <v>75</v>
      </c>
      <c r="C69" s="6">
        <v>0</v>
      </c>
      <c r="D69" s="6">
        <v>0</v>
      </c>
      <c r="E69" s="6">
        <v>0</v>
      </c>
      <c r="F69" s="6">
        <v>0</v>
      </c>
      <c r="G69" s="6">
        <v>0</v>
      </c>
      <c r="H69" s="6">
        <v>0</v>
      </c>
      <c r="I69" s="6">
        <v>0</v>
      </c>
      <c r="J69" s="6">
        <v>0</v>
      </c>
      <c r="K69" s="6">
        <v>0</v>
      </c>
      <c r="L69" s="6">
        <v>0</v>
      </c>
      <c r="M69" s="6">
        <v>0</v>
      </c>
      <c r="N69" s="6">
        <v>0</v>
      </c>
      <c r="O69" s="6">
        <f>SUM(C69:N69)</f>
        <v>0</v>
      </c>
    </row>
    <row r="70" spans="2:15" collapsed="1">
      <c r="B70" s="5" t="s">
        <v>76</v>
      </c>
      <c r="C70" s="7">
        <f>SUM(C67:C69)</f>
        <v>814402.13</v>
      </c>
      <c r="D70" s="7">
        <f t="shared" ref="D70:O70" si="6">SUM(D67:D69)</f>
        <v>242146.93</v>
      </c>
      <c r="E70" s="7">
        <f t="shared" si="6"/>
        <v>344818.02999999997</v>
      </c>
      <c r="F70" s="7">
        <f t="shared" si="6"/>
        <v>91318.07</v>
      </c>
      <c r="G70" s="7">
        <f t="shared" si="6"/>
        <v>195197.89</v>
      </c>
      <c r="H70" s="7">
        <f t="shared" si="6"/>
        <v>256278.67</v>
      </c>
      <c r="I70" s="7">
        <f t="shared" si="6"/>
        <v>237994.62000000002</v>
      </c>
      <c r="J70" s="7">
        <f t="shared" si="6"/>
        <v>292161.96000000002</v>
      </c>
      <c r="K70" s="7">
        <f t="shared" si="6"/>
        <v>309093.87</v>
      </c>
      <c r="L70" s="7">
        <f t="shared" si="6"/>
        <v>-1241799.8699999999</v>
      </c>
      <c r="M70" s="7">
        <f t="shared" si="6"/>
        <v>141370.87</v>
      </c>
      <c r="N70" s="7">
        <f t="shared" si="6"/>
        <v>837.29999999999927</v>
      </c>
      <c r="O70" s="7">
        <f t="shared" si="6"/>
        <v>1683820.4700000002</v>
      </c>
    </row>
    <row r="71" spans="2:15" hidden="1" outlineLevel="1">
      <c r="B71" s="4" t="s">
        <v>77</v>
      </c>
      <c r="C71" s="6">
        <v>23041.67</v>
      </c>
      <c r="D71" s="6">
        <v>23041.67</v>
      </c>
      <c r="E71" s="6">
        <v>23041.67</v>
      </c>
      <c r="F71" s="6">
        <v>23041.67</v>
      </c>
      <c r="G71" s="6">
        <v>23041.67</v>
      </c>
      <c r="H71" s="6">
        <v>0</v>
      </c>
      <c r="I71" s="6">
        <v>46083.34</v>
      </c>
      <c r="J71" s="6">
        <v>23041.63</v>
      </c>
      <c r="K71" s="6">
        <v>138250</v>
      </c>
      <c r="L71" s="6">
        <v>0</v>
      </c>
      <c r="M71" s="6">
        <v>69125</v>
      </c>
      <c r="N71" s="6">
        <v>69125</v>
      </c>
      <c r="O71" s="6">
        <f>SUM(C71:N71)</f>
        <v>460833.32</v>
      </c>
    </row>
    <row r="72" spans="2:15" hidden="1" outlineLevel="1">
      <c r="B72" s="4" t="s">
        <v>78</v>
      </c>
      <c r="C72" s="6">
        <v>333276.12</v>
      </c>
      <c r="D72" s="6">
        <v>368634.2</v>
      </c>
      <c r="E72" s="6">
        <v>425686.57</v>
      </c>
      <c r="F72" s="6">
        <v>451260.61</v>
      </c>
      <c r="G72" s="6">
        <v>548109.74</v>
      </c>
      <c r="H72" s="6">
        <v>553608.17000000004</v>
      </c>
      <c r="I72" s="6">
        <v>683754.86</v>
      </c>
      <c r="J72" s="6">
        <v>311558.32</v>
      </c>
      <c r="K72" s="6">
        <v>124056.87</v>
      </c>
      <c r="L72" s="6">
        <v>831876.37</v>
      </c>
      <c r="M72" s="6">
        <v>621989.1</v>
      </c>
      <c r="N72" s="6">
        <v>441078.89</v>
      </c>
      <c r="O72" s="6">
        <f t="shared" ref="O72:O84" si="7">SUM(C72:N72)</f>
        <v>5694889.8199999994</v>
      </c>
    </row>
    <row r="73" spans="2:15" hidden="1" outlineLevel="1">
      <c r="B73" s="4" t="s">
        <v>79</v>
      </c>
      <c r="C73" s="6">
        <v>27287.200000000001</v>
      </c>
      <c r="D73" s="6">
        <v>11938.94</v>
      </c>
      <c r="E73" s="6">
        <v>8212.1</v>
      </c>
      <c r="F73" s="6">
        <v>9069.7000000000007</v>
      </c>
      <c r="G73" s="6">
        <v>5733.19</v>
      </c>
      <c r="H73" s="6">
        <v>7682.41</v>
      </c>
      <c r="I73" s="6">
        <v>12086.08</v>
      </c>
      <c r="J73" s="6">
        <v>6486.43</v>
      </c>
      <c r="K73" s="6">
        <v>5804.44</v>
      </c>
      <c r="L73" s="6">
        <v>3929.15</v>
      </c>
      <c r="M73" s="6">
        <v>5676.89</v>
      </c>
      <c r="N73" s="6">
        <v>8438.41</v>
      </c>
      <c r="O73" s="6">
        <f t="shared" si="7"/>
        <v>112344.94000000002</v>
      </c>
    </row>
    <row r="74" spans="2:15" hidden="1" outlineLevel="1">
      <c r="B74" s="4" t="s">
        <v>80</v>
      </c>
      <c r="C74" s="6">
        <v>60</v>
      </c>
      <c r="D74" s="6">
        <v>0</v>
      </c>
      <c r="E74" s="6">
        <v>0</v>
      </c>
      <c r="F74" s="6">
        <v>4337.05</v>
      </c>
      <c r="G74" s="6">
        <v>0</v>
      </c>
      <c r="H74" s="6">
        <v>0</v>
      </c>
      <c r="I74" s="6">
        <v>0</v>
      </c>
      <c r="J74" s="6">
        <v>-4490.68</v>
      </c>
      <c r="K74" s="6">
        <v>0</v>
      </c>
      <c r="L74" s="6">
        <v>0</v>
      </c>
      <c r="M74" s="6">
        <v>70.760000000000005</v>
      </c>
      <c r="N74" s="6">
        <v>26.71</v>
      </c>
      <c r="O74" s="6">
        <f t="shared" si="7"/>
        <v>3.8399999999998968</v>
      </c>
    </row>
    <row r="75" spans="2:15" hidden="1" outlineLevel="1">
      <c r="B75" s="4" t="s">
        <v>81</v>
      </c>
      <c r="C75" s="6">
        <v>137985.63</v>
      </c>
      <c r="D75" s="6">
        <v>170119.71</v>
      </c>
      <c r="E75" s="6">
        <v>177396.94</v>
      </c>
      <c r="F75" s="6">
        <v>273499.7</v>
      </c>
      <c r="G75" s="6">
        <v>156485.31</v>
      </c>
      <c r="H75" s="6">
        <v>199085.65</v>
      </c>
      <c r="I75" s="6">
        <v>200739.04</v>
      </c>
      <c r="J75" s="6">
        <v>233627.5</v>
      </c>
      <c r="K75" s="6">
        <v>130475.76</v>
      </c>
      <c r="L75" s="6">
        <v>222594.76</v>
      </c>
      <c r="M75" s="6">
        <v>172991.74</v>
      </c>
      <c r="N75" s="6">
        <v>282540.98</v>
      </c>
      <c r="O75" s="6">
        <f t="shared" si="7"/>
        <v>2357542.7199999997</v>
      </c>
    </row>
    <row r="76" spans="2:15" hidden="1" outlineLevel="1">
      <c r="B76" s="4" t="s">
        <v>82</v>
      </c>
      <c r="C76" s="6">
        <v>694265.1</v>
      </c>
      <c r="D76" s="6">
        <v>321066.99</v>
      </c>
      <c r="E76" s="6">
        <v>172225.01</v>
      </c>
      <c r="F76" s="6">
        <v>199553.36</v>
      </c>
      <c r="G76" s="6">
        <v>248853.75</v>
      </c>
      <c r="H76" s="6">
        <v>1464727.09</v>
      </c>
      <c r="I76" s="6">
        <v>374617.72</v>
      </c>
      <c r="J76" s="6">
        <v>317243.78999999998</v>
      </c>
      <c r="K76" s="6">
        <v>1336907.75</v>
      </c>
      <c r="L76" s="6">
        <v>467786.38</v>
      </c>
      <c r="M76" s="6">
        <v>329272.7</v>
      </c>
      <c r="N76" s="6">
        <v>704252.99</v>
      </c>
      <c r="O76" s="6">
        <f t="shared" si="7"/>
        <v>6630772.6299999999</v>
      </c>
    </row>
    <row r="77" spans="2:15" hidden="1" outlineLevel="1">
      <c r="B77" s="4" t="s">
        <v>83</v>
      </c>
      <c r="C77" s="6">
        <v>22468.99</v>
      </c>
      <c r="D77" s="6">
        <v>13473.04</v>
      </c>
      <c r="E77" s="6">
        <v>25321.71</v>
      </c>
      <c r="F77" s="6">
        <v>17024.63</v>
      </c>
      <c r="G77" s="6">
        <v>6936.96</v>
      </c>
      <c r="H77" s="6">
        <v>5870.39</v>
      </c>
      <c r="I77" s="6">
        <v>18547.95</v>
      </c>
      <c r="J77" s="6">
        <v>13239.3</v>
      </c>
      <c r="K77" s="6">
        <v>12909.72</v>
      </c>
      <c r="L77" s="6">
        <v>6730.44</v>
      </c>
      <c r="M77" s="6">
        <v>6541.54</v>
      </c>
      <c r="N77" s="6">
        <v>5473.58</v>
      </c>
      <c r="O77" s="6">
        <f t="shared" si="7"/>
        <v>154538.25</v>
      </c>
    </row>
    <row r="78" spans="2:15" hidden="1" outlineLevel="1">
      <c r="B78" s="4" t="s">
        <v>84</v>
      </c>
      <c r="C78" s="6">
        <v>4505347.0199999996</v>
      </c>
      <c r="D78" s="6">
        <v>4283421.68</v>
      </c>
      <c r="E78" s="6">
        <v>4419542.29</v>
      </c>
      <c r="F78" s="6">
        <v>4468137.99</v>
      </c>
      <c r="G78" s="6">
        <v>4121648.93</v>
      </c>
      <c r="H78" s="6">
        <v>4324217.62</v>
      </c>
      <c r="I78" s="6">
        <v>4326371.3899999997</v>
      </c>
      <c r="J78" s="6">
        <v>5208752.09</v>
      </c>
      <c r="K78" s="6">
        <v>5048618.3499999996</v>
      </c>
      <c r="L78" s="6">
        <v>5001209.07</v>
      </c>
      <c r="M78" s="6">
        <v>4793430.3499999996</v>
      </c>
      <c r="N78" s="6">
        <v>4520859.87</v>
      </c>
      <c r="O78" s="6">
        <f t="shared" si="7"/>
        <v>55021556.649999999</v>
      </c>
    </row>
    <row r="79" spans="2:15" hidden="1" outlineLevel="1">
      <c r="B79" s="4" t="s">
        <v>85</v>
      </c>
      <c r="C79" s="6">
        <v>35294.120000000003</v>
      </c>
      <c r="D79" s="6">
        <v>0</v>
      </c>
      <c r="E79" s="6">
        <v>0</v>
      </c>
      <c r="F79" s="6">
        <v>0</v>
      </c>
      <c r="G79" s="6">
        <v>0</v>
      </c>
      <c r="H79" s="6">
        <v>0</v>
      </c>
      <c r="I79" s="6">
        <v>0</v>
      </c>
      <c r="J79" s="6">
        <v>0</v>
      </c>
      <c r="K79" s="6">
        <v>0</v>
      </c>
      <c r="L79" s="6">
        <v>90000</v>
      </c>
      <c r="M79" s="6">
        <v>80000</v>
      </c>
      <c r="N79" s="6">
        <v>0</v>
      </c>
      <c r="O79" s="6">
        <f t="shared" si="7"/>
        <v>205294.12</v>
      </c>
    </row>
    <row r="80" spans="2:15" hidden="1" outlineLevel="1">
      <c r="B80" s="4" t="s">
        <v>86</v>
      </c>
      <c r="C80" s="6">
        <v>619.72</v>
      </c>
      <c r="D80" s="6">
        <v>13019.88</v>
      </c>
      <c r="E80" s="6">
        <v>26488.84</v>
      </c>
      <c r="F80" s="6">
        <v>26574.799999999999</v>
      </c>
      <c r="G80" s="6">
        <v>45754.879999999997</v>
      </c>
      <c r="H80" s="6">
        <v>28052.53</v>
      </c>
      <c r="I80" s="6">
        <v>56429.440000000002</v>
      </c>
      <c r="J80" s="6">
        <v>32946</v>
      </c>
      <c r="K80" s="6">
        <v>13322</v>
      </c>
      <c r="L80" s="6">
        <v>13322</v>
      </c>
      <c r="M80" s="6">
        <v>13322</v>
      </c>
      <c r="N80" s="6">
        <v>13322</v>
      </c>
      <c r="O80" s="6">
        <f t="shared" si="7"/>
        <v>283174.08999999997</v>
      </c>
    </row>
    <row r="81" spans="2:15" hidden="1" outlineLevel="1">
      <c r="B81" s="4" t="s">
        <v>87</v>
      </c>
      <c r="C81" s="6">
        <v>2839.07</v>
      </c>
      <c r="D81" s="6">
        <v>14501.84</v>
      </c>
      <c r="E81" s="6">
        <v>11870.09</v>
      </c>
      <c r="F81" s="6">
        <v>39974.879999999997</v>
      </c>
      <c r="G81" s="6">
        <v>19672.43</v>
      </c>
      <c r="H81" s="6">
        <v>13324.96</v>
      </c>
      <c r="I81" s="6">
        <v>3940</v>
      </c>
      <c r="J81" s="6">
        <v>0</v>
      </c>
      <c r="K81" s="6">
        <v>0</v>
      </c>
      <c r="L81" s="6">
        <v>9318.7800000000007</v>
      </c>
      <c r="M81" s="6">
        <v>2573.46</v>
      </c>
      <c r="N81" s="6">
        <v>24510.61</v>
      </c>
      <c r="O81" s="6">
        <f t="shared" si="7"/>
        <v>142526.12</v>
      </c>
    </row>
    <row r="82" spans="2:15" hidden="1" outlineLevel="1">
      <c r="B82" s="4" t="s">
        <v>88</v>
      </c>
      <c r="C82" s="6">
        <v>0</v>
      </c>
      <c r="D82" s="6">
        <v>0</v>
      </c>
      <c r="E82" s="6">
        <v>0</v>
      </c>
      <c r="F82" s="6">
        <v>0</v>
      </c>
      <c r="G82" s="6">
        <v>0</v>
      </c>
      <c r="H82" s="6">
        <v>0</v>
      </c>
      <c r="I82" s="6">
        <v>0</v>
      </c>
      <c r="J82" s="6">
        <v>0</v>
      </c>
      <c r="K82" s="6">
        <v>0</v>
      </c>
      <c r="L82" s="6">
        <v>0</v>
      </c>
      <c r="M82" s="6">
        <v>0</v>
      </c>
      <c r="N82" s="6">
        <v>0</v>
      </c>
      <c r="O82" s="6">
        <f t="shared" si="7"/>
        <v>0</v>
      </c>
    </row>
    <row r="83" spans="2:15" hidden="1" outlineLevel="1">
      <c r="B83" s="4" t="s">
        <v>89</v>
      </c>
      <c r="C83" s="6">
        <v>0</v>
      </c>
      <c r="D83" s="6">
        <v>0</v>
      </c>
      <c r="E83" s="6">
        <v>0</v>
      </c>
      <c r="F83" s="6">
        <v>0</v>
      </c>
      <c r="G83" s="6">
        <v>9500</v>
      </c>
      <c r="H83" s="6">
        <v>10420</v>
      </c>
      <c r="I83" s="6">
        <v>620</v>
      </c>
      <c r="J83" s="6">
        <v>0</v>
      </c>
      <c r="K83" s="6">
        <v>0</v>
      </c>
      <c r="L83" s="6">
        <v>1572</v>
      </c>
      <c r="M83" s="6">
        <v>0</v>
      </c>
      <c r="N83" s="6">
        <v>0</v>
      </c>
      <c r="O83" s="6">
        <f t="shared" si="7"/>
        <v>22112</v>
      </c>
    </row>
    <row r="84" spans="2:15" hidden="1" outlineLevel="1">
      <c r="B84" s="4" t="s">
        <v>136</v>
      </c>
      <c r="C84" s="6">
        <v>0</v>
      </c>
      <c r="D84" s="6">
        <v>112739.68</v>
      </c>
      <c r="E84" s="6">
        <v>56369.84</v>
      </c>
      <c r="F84" s="6">
        <v>56369.84</v>
      </c>
      <c r="G84" s="6">
        <v>56369.84</v>
      </c>
      <c r="H84" s="6">
        <v>56369.84</v>
      </c>
      <c r="I84" s="6">
        <v>56369.84</v>
      </c>
      <c r="J84" s="6">
        <v>56369.84</v>
      </c>
      <c r="K84" s="6">
        <v>56369.84</v>
      </c>
      <c r="L84" s="6">
        <v>56369.84</v>
      </c>
      <c r="M84" s="6">
        <v>56369.84</v>
      </c>
      <c r="N84" s="6">
        <v>56369.84</v>
      </c>
      <c r="O84" s="6">
        <f t="shared" si="7"/>
        <v>676438.07999999973</v>
      </c>
    </row>
    <row r="85" spans="2:15" collapsed="1">
      <c r="B85" s="5" t="s">
        <v>90</v>
      </c>
      <c r="C85" s="7">
        <f>SUM(C71:C84)</f>
        <v>5782484.6399999997</v>
      </c>
      <c r="D85" s="7">
        <f t="shared" ref="D85:O85" si="8">SUM(D71:D84)</f>
        <v>5331957.629999999</v>
      </c>
      <c r="E85" s="7">
        <f t="shared" si="8"/>
        <v>5346155.0599999996</v>
      </c>
      <c r="F85" s="7">
        <f t="shared" si="8"/>
        <v>5568844.2299999995</v>
      </c>
      <c r="G85" s="7">
        <f t="shared" si="8"/>
        <v>5242106.6999999993</v>
      </c>
      <c r="H85" s="7">
        <f t="shared" si="8"/>
        <v>6663358.6600000001</v>
      </c>
      <c r="I85" s="7">
        <f t="shared" si="8"/>
        <v>5779559.6600000001</v>
      </c>
      <c r="J85" s="7">
        <f t="shared" si="8"/>
        <v>6198774.2199999997</v>
      </c>
      <c r="K85" s="7">
        <f t="shared" si="8"/>
        <v>6866714.7299999995</v>
      </c>
      <c r="L85" s="7">
        <f t="shared" si="8"/>
        <v>6704708.79</v>
      </c>
      <c r="M85" s="7">
        <f t="shared" si="8"/>
        <v>6151363.3799999999</v>
      </c>
      <c r="N85" s="7">
        <f t="shared" si="8"/>
        <v>6125998.8799999999</v>
      </c>
      <c r="O85" s="7">
        <f t="shared" si="8"/>
        <v>71762026.580000013</v>
      </c>
    </row>
    <row r="86" spans="2:15" hidden="1" outlineLevel="1">
      <c r="B86" s="4" t="s">
        <v>283</v>
      </c>
      <c r="C86" s="6">
        <v>214260.77</v>
      </c>
      <c r="D86" s="6">
        <v>198986.88</v>
      </c>
      <c r="E86" s="6">
        <v>196950.34</v>
      </c>
      <c r="F86" s="6">
        <v>161902.49</v>
      </c>
      <c r="G86" s="6">
        <v>180672.82</v>
      </c>
      <c r="H86" s="6">
        <v>181379.1</v>
      </c>
      <c r="I86" s="6">
        <v>215144.92</v>
      </c>
      <c r="J86" s="6">
        <v>231912.62</v>
      </c>
      <c r="K86" s="6">
        <v>233051.05</v>
      </c>
      <c r="L86" s="6">
        <v>233051.04</v>
      </c>
      <c r="M86" s="6">
        <v>233051.06</v>
      </c>
      <c r="N86" s="6">
        <v>420008.87</v>
      </c>
      <c r="O86" s="6">
        <v>2700371.96</v>
      </c>
    </row>
    <row r="87" spans="2:15" hidden="1" outlineLevel="1">
      <c r="B87" s="4" t="s">
        <v>284</v>
      </c>
      <c r="C87" s="6">
        <v>124515.48</v>
      </c>
      <c r="D87" s="6">
        <v>115687.89</v>
      </c>
      <c r="E87" s="6">
        <v>114510.87</v>
      </c>
      <c r="F87" s="6">
        <v>94254.88</v>
      </c>
      <c r="G87" s="6">
        <v>105459.95</v>
      </c>
      <c r="H87" s="6">
        <v>105459.96</v>
      </c>
      <c r="I87" s="6">
        <v>125256.34</v>
      </c>
      <c r="J87" s="6">
        <v>135596.44</v>
      </c>
      <c r="K87" s="6">
        <v>135596.43</v>
      </c>
      <c r="L87" s="6">
        <v>135596.43</v>
      </c>
      <c r="M87" s="6">
        <v>135596.44</v>
      </c>
      <c r="N87" s="6">
        <v>244360.27</v>
      </c>
      <c r="O87" s="6">
        <v>1571891.38</v>
      </c>
    </row>
    <row r="88" spans="2:15" hidden="1" outlineLevel="1">
      <c r="B88" s="4" t="s">
        <v>285</v>
      </c>
      <c r="C88" s="6">
        <v>90205.03</v>
      </c>
      <c r="D88" s="6">
        <v>95825.29</v>
      </c>
      <c r="E88" s="6">
        <v>78402.509999999995</v>
      </c>
      <c r="F88" s="6">
        <v>95825.29</v>
      </c>
      <c r="G88" s="6">
        <v>91513.06</v>
      </c>
      <c r="H88" s="6">
        <v>77395.5</v>
      </c>
      <c r="I88" s="6">
        <v>89015.13</v>
      </c>
      <c r="J88" s="6">
        <v>88475.41</v>
      </c>
      <c r="K88" s="6">
        <v>-84703.2</v>
      </c>
      <c r="L88" s="6">
        <v>66356.570000000007</v>
      </c>
      <c r="M88" s="6">
        <v>66356.570000000007</v>
      </c>
      <c r="N88" s="6">
        <v>66356.570000000007</v>
      </c>
      <c r="O88" s="6">
        <v>821023.73</v>
      </c>
    </row>
    <row r="89" spans="2:15" hidden="1" outlineLevel="1">
      <c r="B89" s="4" t="s">
        <v>286</v>
      </c>
      <c r="C89" s="6">
        <v>20326.59</v>
      </c>
      <c r="D89" s="6">
        <v>20326.59</v>
      </c>
      <c r="E89" s="6">
        <v>20412.55</v>
      </c>
      <c r="F89" s="6">
        <v>20326.59</v>
      </c>
      <c r="G89" s="6">
        <v>20065.5</v>
      </c>
      <c r="H89" s="6">
        <v>20065.5</v>
      </c>
      <c r="I89" s="6">
        <v>23077.98</v>
      </c>
      <c r="J89" s="6">
        <v>22118.85</v>
      </c>
      <c r="K89" s="6">
        <v>22118.85</v>
      </c>
      <c r="L89" s="6">
        <v>22118.85</v>
      </c>
      <c r="M89" s="6">
        <v>22118.85</v>
      </c>
      <c r="N89" s="6">
        <v>22118.85</v>
      </c>
      <c r="O89" s="6">
        <v>255195.55</v>
      </c>
    </row>
    <row r="90" spans="2:15" hidden="1" outlineLevel="1">
      <c r="B90" s="4" t="s">
        <v>288</v>
      </c>
      <c r="C90" s="6">
        <v>0</v>
      </c>
      <c r="D90" s="6">
        <v>0</v>
      </c>
      <c r="E90" s="6">
        <v>0</v>
      </c>
      <c r="F90" s="6">
        <v>0</v>
      </c>
      <c r="G90" s="6">
        <v>0</v>
      </c>
      <c r="H90" s="6">
        <v>0</v>
      </c>
      <c r="I90" s="6">
        <v>0</v>
      </c>
      <c r="J90" s="6">
        <v>0</v>
      </c>
      <c r="K90" s="6">
        <v>176955.51</v>
      </c>
      <c r="L90" s="6">
        <v>28438.53</v>
      </c>
      <c r="M90" s="6">
        <v>28438.53</v>
      </c>
      <c r="N90" s="6">
        <v>28438.53</v>
      </c>
      <c r="O90" s="6">
        <v>262271.09999999998</v>
      </c>
    </row>
    <row r="91" spans="2:15" collapsed="1">
      <c r="B91" s="5" t="s">
        <v>287</v>
      </c>
      <c r="C91" s="7">
        <v>449307.87</v>
      </c>
      <c r="D91" s="7">
        <v>430826.65</v>
      </c>
      <c r="E91" s="7">
        <v>410276.27</v>
      </c>
      <c r="F91" s="7">
        <v>372309.25</v>
      </c>
      <c r="G91" s="7">
        <v>397711.33</v>
      </c>
      <c r="H91" s="7">
        <v>384300.06</v>
      </c>
      <c r="I91" s="7">
        <v>452494.37</v>
      </c>
      <c r="J91" s="7">
        <v>478103.32</v>
      </c>
      <c r="K91" s="7">
        <v>483018.64</v>
      </c>
      <c r="L91" s="7">
        <v>485561.42</v>
      </c>
      <c r="M91" s="7">
        <v>485561.45</v>
      </c>
      <c r="N91" s="7">
        <v>781283.09</v>
      </c>
      <c r="O91" s="7">
        <v>5610753.7199999997</v>
      </c>
    </row>
    <row r="92" spans="2:15" hidden="1" outlineLevel="1">
      <c r="B92" s="4" t="s">
        <v>92</v>
      </c>
      <c r="C92" s="6">
        <v>2277.92</v>
      </c>
      <c r="D92" s="6">
        <v>2290.5</v>
      </c>
      <c r="E92" s="6">
        <v>1509.64</v>
      </c>
      <c r="F92" s="6">
        <v>1517.68</v>
      </c>
      <c r="G92" s="6">
        <v>1524.95</v>
      </c>
      <c r="H92" s="6">
        <v>1533.21</v>
      </c>
      <c r="I92" s="6">
        <v>1541.17</v>
      </c>
      <c r="J92" s="6">
        <v>1549.29</v>
      </c>
      <c r="K92" s="6">
        <v>1577.55</v>
      </c>
      <c r="L92" s="6">
        <v>1564.13</v>
      </c>
      <c r="M92" s="6">
        <v>1570.53</v>
      </c>
      <c r="N92" s="6">
        <v>1575.61</v>
      </c>
      <c r="O92" s="6">
        <f t="shared" ref="O92:O96" si="9">SUM(C92:N92)</f>
        <v>20032.18</v>
      </c>
    </row>
    <row r="93" spans="2:15" hidden="1" outlineLevel="1">
      <c r="B93" s="4" t="s">
        <v>93</v>
      </c>
      <c r="C93" s="6">
        <v>1804.37</v>
      </c>
      <c r="D93" s="6">
        <v>0</v>
      </c>
      <c r="E93" s="6">
        <v>25378.04</v>
      </c>
      <c r="F93" s="6">
        <v>39514.54</v>
      </c>
      <c r="G93" s="6">
        <v>280213.37</v>
      </c>
      <c r="H93" s="6">
        <v>110958.66</v>
      </c>
      <c r="I93" s="6">
        <v>3425.46</v>
      </c>
      <c r="J93" s="6">
        <v>78226.33</v>
      </c>
      <c r="K93" s="6">
        <v>11100.48</v>
      </c>
      <c r="L93" s="6">
        <v>4049.47</v>
      </c>
      <c r="M93" s="6">
        <v>1412.61</v>
      </c>
      <c r="N93" s="6">
        <v>9567.49</v>
      </c>
      <c r="O93" s="6">
        <f t="shared" si="9"/>
        <v>565650.81999999995</v>
      </c>
    </row>
    <row r="94" spans="2:15" hidden="1" outlineLevel="1">
      <c r="B94" s="4" t="s">
        <v>96</v>
      </c>
      <c r="C94" s="6">
        <v>1923.97</v>
      </c>
      <c r="D94" s="6">
        <v>1246</v>
      </c>
      <c r="E94" s="6">
        <v>2026.51</v>
      </c>
      <c r="F94" s="6">
        <v>63665.9</v>
      </c>
      <c r="G94" s="6">
        <v>267.33</v>
      </c>
      <c r="H94" s="6">
        <v>63538.81</v>
      </c>
      <c r="I94" s="6">
        <v>61010</v>
      </c>
      <c r="J94" s="6">
        <v>80896.639999999999</v>
      </c>
      <c r="K94" s="6">
        <v>66163.360000000001</v>
      </c>
      <c r="L94" s="6">
        <v>45966.37</v>
      </c>
      <c r="M94" s="6">
        <v>34442.97</v>
      </c>
      <c r="N94" s="6">
        <v>47663.040000000001</v>
      </c>
      <c r="O94" s="6">
        <f t="shared" si="9"/>
        <v>468810.89999999997</v>
      </c>
    </row>
    <row r="95" spans="2:15" hidden="1" outlineLevel="1">
      <c r="B95" s="4" t="s">
        <v>120</v>
      </c>
      <c r="C95" s="6">
        <v>691288.05</v>
      </c>
      <c r="D95" s="6">
        <v>1710857.2</v>
      </c>
      <c r="E95" s="6">
        <v>152655.47</v>
      </c>
      <c r="F95" s="6">
        <v>258714.59</v>
      </c>
      <c r="G95" s="6">
        <v>99463.4</v>
      </c>
      <c r="H95" s="6">
        <v>279241.39</v>
      </c>
      <c r="I95" s="6">
        <v>46038.5</v>
      </c>
      <c r="J95" s="6">
        <v>83898.14</v>
      </c>
      <c r="K95" s="6">
        <v>2920.82</v>
      </c>
      <c r="L95" s="6">
        <v>1729.29</v>
      </c>
      <c r="M95" s="6">
        <v>96957.19</v>
      </c>
      <c r="N95" s="6">
        <v>204767.65</v>
      </c>
      <c r="O95" s="6">
        <f t="shared" si="9"/>
        <v>3628531.69</v>
      </c>
    </row>
    <row r="96" spans="2:15" hidden="1" outlineLevel="1">
      <c r="B96" s="4" t="s">
        <v>137</v>
      </c>
      <c r="C96" s="6">
        <v>0</v>
      </c>
      <c r="D96" s="6">
        <v>0</v>
      </c>
      <c r="E96" s="6">
        <v>0</v>
      </c>
      <c r="F96" s="6">
        <v>0</v>
      </c>
      <c r="G96" s="6">
        <v>0</v>
      </c>
      <c r="H96" s="6">
        <v>0</v>
      </c>
      <c r="I96" s="6">
        <v>0</v>
      </c>
      <c r="J96" s="6">
        <v>0</v>
      </c>
      <c r="K96" s="6">
        <v>90</v>
      </c>
      <c r="L96" s="6">
        <v>0</v>
      </c>
      <c r="M96" s="6">
        <v>0</v>
      </c>
      <c r="N96" s="6">
        <v>0</v>
      </c>
      <c r="O96" s="6">
        <f t="shared" si="9"/>
        <v>90</v>
      </c>
    </row>
    <row r="97" spans="2:15" collapsed="1">
      <c r="B97" s="5" t="s">
        <v>297</v>
      </c>
      <c r="C97" s="7">
        <f t="shared" ref="C97:O97" si="10">SUM(C92:C96)</f>
        <v>697294.31</v>
      </c>
      <c r="D97" s="7">
        <f t="shared" si="10"/>
        <v>1714393.7</v>
      </c>
      <c r="E97" s="7">
        <f t="shared" si="10"/>
        <v>181569.66</v>
      </c>
      <c r="F97" s="7">
        <f t="shared" si="10"/>
        <v>363412.70999999996</v>
      </c>
      <c r="G97" s="7">
        <f t="shared" si="10"/>
        <v>381469.05000000005</v>
      </c>
      <c r="H97" s="7">
        <f t="shared" si="10"/>
        <v>455272.07</v>
      </c>
      <c r="I97" s="7">
        <f t="shared" si="10"/>
        <v>112015.13</v>
      </c>
      <c r="J97" s="7">
        <f t="shared" si="10"/>
        <v>244570.40000000002</v>
      </c>
      <c r="K97" s="7">
        <f t="shared" si="10"/>
        <v>81852.210000000006</v>
      </c>
      <c r="L97" s="7">
        <f t="shared" si="10"/>
        <v>53309.26</v>
      </c>
      <c r="M97" s="7">
        <f t="shared" si="10"/>
        <v>134383.29999999999</v>
      </c>
      <c r="N97" s="7">
        <f t="shared" si="10"/>
        <v>263573.78999999998</v>
      </c>
      <c r="O97" s="7">
        <f t="shared" si="10"/>
        <v>4683115.59</v>
      </c>
    </row>
    <row r="98" spans="2:15" hidden="1" outlineLevel="1">
      <c r="B98" s="4" t="s">
        <v>97</v>
      </c>
      <c r="C98" s="6">
        <v>123448.9</v>
      </c>
      <c r="D98" s="6">
        <v>92776.45</v>
      </c>
      <c r="E98" s="6">
        <v>183323.71</v>
      </c>
      <c r="F98" s="6">
        <v>57999.62</v>
      </c>
      <c r="G98" s="6">
        <v>43495.34</v>
      </c>
      <c r="H98" s="6">
        <v>283999.83</v>
      </c>
      <c r="I98" s="6">
        <v>126553.43</v>
      </c>
      <c r="J98" s="6">
        <v>49538.879999999997</v>
      </c>
      <c r="K98" s="6">
        <v>81608.740000000005</v>
      </c>
      <c r="L98" s="6">
        <v>13725.33</v>
      </c>
      <c r="M98" s="6">
        <v>12238.8</v>
      </c>
      <c r="N98" s="6">
        <v>84325.01</v>
      </c>
      <c r="O98" s="6">
        <f>SUM(C98:N98)</f>
        <v>1153034.0399999998</v>
      </c>
    </row>
    <row r="99" spans="2:15" hidden="1" outlineLevel="1">
      <c r="B99" s="4" t="s">
        <v>299</v>
      </c>
      <c r="C99" s="6">
        <v>0</v>
      </c>
      <c r="D99" s="6">
        <v>886708.17</v>
      </c>
      <c r="E99" s="6">
        <v>468105.72</v>
      </c>
      <c r="F99" s="6">
        <v>428875.75</v>
      </c>
      <c r="G99" s="6">
        <v>434867.82</v>
      </c>
      <c r="H99" s="6">
        <v>443215.12</v>
      </c>
      <c r="I99" s="6">
        <v>447951.56</v>
      </c>
      <c r="J99" s="6">
        <v>4447126.5599999996</v>
      </c>
      <c r="K99" s="6">
        <v>367135.33</v>
      </c>
      <c r="L99" s="6">
        <v>385809.71</v>
      </c>
      <c r="M99" s="6">
        <v>365819.17</v>
      </c>
      <c r="N99" s="6">
        <v>363543.42</v>
      </c>
      <c r="O99" s="6">
        <f t="shared" ref="O99:O105" si="11">SUM(C99:N99)</f>
        <v>9039158.3300000001</v>
      </c>
    </row>
    <row r="100" spans="2:15" collapsed="1">
      <c r="B100" s="5" t="s">
        <v>300</v>
      </c>
      <c r="C100" s="7">
        <f>SUM(C98:C99)</f>
        <v>123448.9</v>
      </c>
      <c r="D100" s="7">
        <f t="shared" ref="D100:O100" si="12">SUM(D98:D99)</f>
        <v>979484.62</v>
      </c>
      <c r="E100" s="7">
        <f t="shared" si="12"/>
        <v>651429.42999999993</v>
      </c>
      <c r="F100" s="7">
        <f t="shared" si="12"/>
        <v>486875.37</v>
      </c>
      <c r="G100" s="7">
        <f t="shared" si="12"/>
        <v>478363.16000000003</v>
      </c>
      <c r="H100" s="7">
        <f t="shared" si="12"/>
        <v>727214.95</v>
      </c>
      <c r="I100" s="7">
        <f t="shared" si="12"/>
        <v>574504.99</v>
      </c>
      <c r="J100" s="7">
        <f t="shared" si="12"/>
        <v>4496665.4399999995</v>
      </c>
      <c r="K100" s="7">
        <f t="shared" si="12"/>
        <v>448744.07</v>
      </c>
      <c r="L100" s="7">
        <f t="shared" si="12"/>
        <v>399535.04000000004</v>
      </c>
      <c r="M100" s="7">
        <f t="shared" si="12"/>
        <v>378057.97</v>
      </c>
      <c r="N100" s="7">
        <f t="shared" si="12"/>
        <v>447868.43</v>
      </c>
      <c r="O100" s="7">
        <f t="shared" si="12"/>
        <v>10192192.369999999</v>
      </c>
    </row>
    <row r="101" spans="2:15" hidden="1" outlineLevel="1">
      <c r="B101" s="4" t="s">
        <v>91</v>
      </c>
      <c r="C101" s="6">
        <v>7409.48</v>
      </c>
      <c r="D101" s="6">
        <v>9622.02</v>
      </c>
      <c r="E101" s="6">
        <v>4423.32</v>
      </c>
      <c r="F101" s="6">
        <v>4126.1499999999996</v>
      </c>
      <c r="G101" s="6">
        <v>9312.11</v>
      </c>
      <c r="H101" s="6">
        <v>4389.37</v>
      </c>
      <c r="I101" s="6">
        <v>4314.2</v>
      </c>
      <c r="J101" s="6">
        <v>3743.48</v>
      </c>
      <c r="K101" s="6">
        <v>4702.46</v>
      </c>
      <c r="L101" s="6">
        <v>4971.29</v>
      </c>
      <c r="M101" s="6">
        <v>6477.35</v>
      </c>
      <c r="N101" s="6">
        <v>10833.13</v>
      </c>
      <c r="O101" s="6">
        <f t="shared" si="11"/>
        <v>74324.36</v>
      </c>
    </row>
    <row r="102" spans="2:15" hidden="1" outlineLevel="1">
      <c r="B102" s="4" t="s">
        <v>94</v>
      </c>
      <c r="C102" s="6">
        <v>3147412.49</v>
      </c>
      <c r="D102" s="6">
        <v>2742366.27</v>
      </c>
      <c r="E102" s="6">
        <v>2947397.62</v>
      </c>
      <c r="F102" s="6">
        <v>2998697.89</v>
      </c>
      <c r="G102" s="6">
        <v>3242902.54</v>
      </c>
      <c r="H102" s="6">
        <v>2774680.18</v>
      </c>
      <c r="I102" s="6">
        <v>3461536.56</v>
      </c>
      <c r="J102" s="6">
        <v>3568704.31</v>
      </c>
      <c r="K102" s="6">
        <v>3880139.03</v>
      </c>
      <c r="L102" s="6">
        <v>4056845.57</v>
      </c>
      <c r="M102" s="6">
        <v>2324245.16</v>
      </c>
      <c r="N102" s="6">
        <v>5707959.4299999997</v>
      </c>
      <c r="O102" s="6">
        <f t="shared" si="11"/>
        <v>40852887.049999997</v>
      </c>
    </row>
    <row r="103" spans="2:15" hidden="1" outlineLevel="1">
      <c r="B103" s="4" t="s">
        <v>95</v>
      </c>
      <c r="C103" s="6">
        <v>14565821.140000001</v>
      </c>
      <c r="D103" s="6">
        <v>12694446.140000001</v>
      </c>
      <c r="E103" s="6">
        <v>13653893.779999999</v>
      </c>
      <c r="F103" s="6">
        <v>13877362.140000001</v>
      </c>
      <c r="G103" s="6">
        <v>15018609.23</v>
      </c>
      <c r="H103" s="6">
        <v>12859390.25</v>
      </c>
      <c r="I103" s="6">
        <v>15971395.779999999</v>
      </c>
      <c r="J103" s="6">
        <v>16482961.84</v>
      </c>
      <c r="K103" s="6">
        <v>17922543.48</v>
      </c>
      <c r="L103" s="6">
        <v>18725369.5</v>
      </c>
      <c r="M103" s="6">
        <v>10108707.029999999</v>
      </c>
      <c r="N103" s="6">
        <v>26291314.100000001</v>
      </c>
      <c r="O103" s="6">
        <f t="shared" si="11"/>
        <v>188171814.41000003</v>
      </c>
    </row>
    <row r="104" spans="2:15" hidden="1" outlineLevel="1">
      <c r="B104" s="4" t="s">
        <v>121</v>
      </c>
      <c r="C104" s="6">
        <v>0</v>
      </c>
      <c r="D104" s="6">
        <v>0</v>
      </c>
      <c r="E104" s="6">
        <v>0</v>
      </c>
      <c r="F104" s="6">
        <v>0</v>
      </c>
      <c r="G104" s="6">
        <v>0</v>
      </c>
      <c r="H104" s="6">
        <v>0</v>
      </c>
      <c r="I104" s="6">
        <v>0</v>
      </c>
      <c r="J104" s="6">
        <v>0</v>
      </c>
      <c r="K104" s="6">
        <v>0</v>
      </c>
      <c r="L104" s="6">
        <v>0</v>
      </c>
      <c r="M104" s="6">
        <v>411856.42</v>
      </c>
      <c r="N104" s="6">
        <v>26305.56</v>
      </c>
      <c r="O104" s="6">
        <f t="shared" si="11"/>
        <v>438161.98</v>
      </c>
    </row>
    <row r="105" spans="2:15" hidden="1" outlineLevel="1">
      <c r="B105" s="4" t="s">
        <v>122</v>
      </c>
      <c r="C105" s="6">
        <v>0</v>
      </c>
      <c r="D105" s="6">
        <v>0</v>
      </c>
      <c r="E105" s="6">
        <v>0</v>
      </c>
      <c r="F105" s="6">
        <v>0</v>
      </c>
      <c r="G105" s="6">
        <v>0</v>
      </c>
      <c r="H105" s="6">
        <v>0</v>
      </c>
      <c r="I105" s="6">
        <v>0</v>
      </c>
      <c r="J105" s="6">
        <v>0</v>
      </c>
      <c r="K105" s="6">
        <v>0</v>
      </c>
      <c r="L105" s="6">
        <v>0</v>
      </c>
      <c r="M105" s="6">
        <v>2534500.92</v>
      </c>
      <c r="N105" s="6">
        <v>161880.37</v>
      </c>
      <c r="O105" s="6">
        <f t="shared" si="11"/>
        <v>2696381.29</v>
      </c>
    </row>
    <row r="106" spans="2:15" collapsed="1">
      <c r="B106" s="5" t="s">
        <v>296</v>
      </c>
      <c r="C106" s="7">
        <f>SUM(C101:C105)</f>
        <v>17720643.109999999</v>
      </c>
      <c r="D106" s="7">
        <f t="shared" ref="D106:O106" si="13">SUM(D101:D105)</f>
        <v>15446434.43</v>
      </c>
      <c r="E106" s="7">
        <f t="shared" si="13"/>
        <v>16605714.719999999</v>
      </c>
      <c r="F106" s="7">
        <f t="shared" si="13"/>
        <v>16880186.18</v>
      </c>
      <c r="G106" s="7">
        <f t="shared" si="13"/>
        <v>18270823.879999999</v>
      </c>
      <c r="H106" s="7">
        <f t="shared" si="13"/>
        <v>15638459.800000001</v>
      </c>
      <c r="I106" s="7">
        <f t="shared" si="13"/>
        <v>19437246.539999999</v>
      </c>
      <c r="J106" s="7">
        <f t="shared" si="13"/>
        <v>20055409.629999999</v>
      </c>
      <c r="K106" s="7">
        <f t="shared" si="13"/>
        <v>21807384.969999999</v>
      </c>
      <c r="L106" s="7">
        <f t="shared" si="13"/>
        <v>22787186.359999999</v>
      </c>
      <c r="M106" s="7">
        <f t="shared" si="13"/>
        <v>15385786.879999999</v>
      </c>
      <c r="N106" s="7">
        <f t="shared" si="13"/>
        <v>32198292.59</v>
      </c>
      <c r="O106" s="7">
        <f t="shared" si="13"/>
        <v>232233569.09</v>
      </c>
    </row>
    <row r="107" spans="2:15" hidden="1" outlineLevel="1">
      <c r="B107" s="4" t="s">
        <v>98</v>
      </c>
      <c r="C107" s="6">
        <v>1080058.8</v>
      </c>
      <c r="D107" s="6">
        <v>1081083.54</v>
      </c>
      <c r="E107" s="6">
        <v>1094512.58</v>
      </c>
      <c r="F107" s="6">
        <v>1092051.6499999999</v>
      </c>
      <c r="G107" s="6">
        <v>1152769.47</v>
      </c>
      <c r="H107" s="6">
        <v>1147828.48</v>
      </c>
      <c r="I107" s="6">
        <v>1131422.6000000001</v>
      </c>
      <c r="J107" s="6">
        <v>1124971.3600000001</v>
      </c>
      <c r="K107" s="6">
        <v>1121576.1399999999</v>
      </c>
      <c r="L107" s="6">
        <v>1122997.07</v>
      </c>
      <c r="M107" s="6">
        <v>1136886.82</v>
      </c>
      <c r="N107" s="6">
        <v>-3391779.9</v>
      </c>
      <c r="O107" s="6">
        <f>SUM(C107:N107)</f>
        <v>8894378.6099999994</v>
      </c>
    </row>
    <row r="108" spans="2:15" hidden="1" outlineLevel="1">
      <c r="B108" s="4" t="s">
        <v>99</v>
      </c>
      <c r="C108" s="6">
        <v>120912.91</v>
      </c>
      <c r="D108" s="6">
        <v>120920.37</v>
      </c>
      <c r="E108" s="6">
        <v>120912.91</v>
      </c>
      <c r="F108" s="6">
        <v>120920.33</v>
      </c>
      <c r="G108" s="6">
        <v>120912.94</v>
      </c>
      <c r="H108" s="6">
        <v>120912.96000000001</v>
      </c>
      <c r="I108" s="6">
        <v>120910.19</v>
      </c>
      <c r="J108" s="6">
        <v>120831.69</v>
      </c>
      <c r="K108" s="6">
        <v>120839.07</v>
      </c>
      <c r="L108" s="6">
        <v>120845.7</v>
      </c>
      <c r="M108" s="6">
        <v>120710.7</v>
      </c>
      <c r="N108" s="6">
        <v>-607233</v>
      </c>
      <c r="O108" s="6">
        <f>SUM(C108:N108)</f>
        <v>722396.76999999979</v>
      </c>
    </row>
    <row r="109" spans="2:15" hidden="1" outlineLevel="1">
      <c r="B109" s="4" t="s">
        <v>100</v>
      </c>
      <c r="C109" s="6">
        <v>3688.09</v>
      </c>
      <c r="D109" s="6">
        <v>3393.38</v>
      </c>
      <c r="E109" s="6">
        <v>3028.13</v>
      </c>
      <c r="F109" s="6">
        <v>2746.7</v>
      </c>
      <c r="G109" s="6">
        <v>2243.17</v>
      </c>
      <c r="H109" s="6">
        <v>1833.12</v>
      </c>
      <c r="I109" s="6">
        <v>1635.27</v>
      </c>
      <c r="J109" s="6">
        <v>1543.68</v>
      </c>
      <c r="K109" s="6">
        <v>1399.83</v>
      </c>
      <c r="L109" s="6">
        <v>1293.56</v>
      </c>
      <c r="M109" s="6">
        <v>1045.69</v>
      </c>
      <c r="N109" s="6">
        <v>963.31</v>
      </c>
      <c r="O109" s="6">
        <f>SUM(C109:N109)</f>
        <v>24813.930000000004</v>
      </c>
    </row>
    <row r="110" spans="2:15" hidden="1" outlineLevel="1">
      <c r="B110" s="4" t="s">
        <v>125</v>
      </c>
      <c r="C110" s="6">
        <v>0</v>
      </c>
      <c r="D110" s="6">
        <v>0</v>
      </c>
      <c r="E110" s="6">
        <v>0</v>
      </c>
      <c r="F110" s="6">
        <v>0</v>
      </c>
      <c r="G110" s="6">
        <v>0</v>
      </c>
      <c r="H110" s="6">
        <v>3827983.32</v>
      </c>
      <c r="I110" s="6">
        <v>1275994.42</v>
      </c>
      <c r="J110" s="6">
        <v>1275994.45</v>
      </c>
      <c r="K110" s="6">
        <v>1275994.43</v>
      </c>
      <c r="L110" s="6">
        <v>1275994.45</v>
      </c>
      <c r="M110" s="6">
        <v>1275994.44</v>
      </c>
      <c r="N110" s="6">
        <v>1194815.56</v>
      </c>
      <c r="O110" s="6">
        <f>SUM(C110:N110)</f>
        <v>11402771.07</v>
      </c>
    </row>
    <row r="111" spans="2:15" hidden="1" outlineLevel="1">
      <c r="B111" s="4" t="s">
        <v>101</v>
      </c>
      <c r="C111" s="6">
        <v>18123642.800000001</v>
      </c>
      <c r="D111" s="6">
        <v>18115319.57</v>
      </c>
      <c r="E111" s="6">
        <v>18124134.600000001</v>
      </c>
      <c r="F111" s="6">
        <v>18130344.030000001</v>
      </c>
      <c r="G111" s="6">
        <v>18143687.649999999</v>
      </c>
      <c r="H111" s="6">
        <v>18148254.600000001</v>
      </c>
      <c r="I111" s="6">
        <v>18232729.670000002</v>
      </c>
      <c r="J111" s="6">
        <v>18224370.780000001</v>
      </c>
      <c r="K111" s="6">
        <v>18289518.870000001</v>
      </c>
      <c r="L111" s="6">
        <v>18304271.75</v>
      </c>
      <c r="M111" s="6">
        <v>18411347.969999999</v>
      </c>
      <c r="N111" s="6">
        <v>-110140135.8</v>
      </c>
      <c r="O111" s="6">
        <f>SUM(C111:N111)</f>
        <v>90107486.489999995</v>
      </c>
    </row>
    <row r="112" spans="2:15" collapsed="1">
      <c r="B112" s="5" t="s">
        <v>102</v>
      </c>
      <c r="C112" s="7">
        <f>SUM(C107:C111)</f>
        <v>19328302.600000001</v>
      </c>
      <c r="D112" s="7">
        <f t="shared" ref="D112:O112" si="14">SUM(D107:D111)</f>
        <v>19320716.859999999</v>
      </c>
      <c r="E112" s="7">
        <f t="shared" si="14"/>
        <v>19342588.220000003</v>
      </c>
      <c r="F112" s="7">
        <f t="shared" si="14"/>
        <v>19346062.710000001</v>
      </c>
      <c r="G112" s="7">
        <f t="shared" si="14"/>
        <v>19419613.229999997</v>
      </c>
      <c r="H112" s="7">
        <f t="shared" si="14"/>
        <v>23246812.48</v>
      </c>
      <c r="I112" s="7">
        <f t="shared" si="14"/>
        <v>20762692.150000002</v>
      </c>
      <c r="J112" s="7">
        <f t="shared" si="14"/>
        <v>20747711.960000001</v>
      </c>
      <c r="K112" s="7">
        <f t="shared" si="14"/>
        <v>20809328.34</v>
      </c>
      <c r="L112" s="7">
        <f t="shared" si="14"/>
        <v>20825402.530000001</v>
      </c>
      <c r="M112" s="7">
        <f t="shared" si="14"/>
        <v>20945985.619999997</v>
      </c>
      <c r="N112" s="7">
        <f t="shared" si="14"/>
        <v>-112943369.83</v>
      </c>
      <c r="O112" s="7">
        <f t="shared" si="14"/>
        <v>111151846.86999999</v>
      </c>
    </row>
    <row r="113" spans="2:15" hidden="1" outlineLevel="1">
      <c r="B113" s="4" t="s">
        <v>103</v>
      </c>
      <c r="C113" s="6">
        <v>0</v>
      </c>
      <c r="D113" s="6">
        <v>0</v>
      </c>
      <c r="E113" s="6">
        <v>0</v>
      </c>
      <c r="F113" s="6">
        <v>0</v>
      </c>
      <c r="G113" s="6">
        <v>0</v>
      </c>
      <c r="H113" s="6">
        <v>0</v>
      </c>
      <c r="I113" s="6">
        <v>0</v>
      </c>
      <c r="J113" s="6">
        <v>0</v>
      </c>
      <c r="K113" s="6">
        <v>0</v>
      </c>
      <c r="L113" s="6">
        <v>0</v>
      </c>
      <c r="M113" s="6">
        <v>0</v>
      </c>
      <c r="N113" s="6">
        <v>0</v>
      </c>
      <c r="O113" s="6">
        <f>SUM(C113:N113)</f>
        <v>0</v>
      </c>
    </row>
    <row r="114" spans="2:15" hidden="1" outlineLevel="1">
      <c r="B114" s="4" t="s">
        <v>104</v>
      </c>
      <c r="C114" s="6">
        <v>0</v>
      </c>
      <c r="D114" s="6">
        <v>0</v>
      </c>
      <c r="E114" s="6">
        <v>0</v>
      </c>
      <c r="F114" s="6">
        <v>0</v>
      </c>
      <c r="G114" s="6">
        <v>0</v>
      </c>
      <c r="H114" s="6">
        <v>756.52</v>
      </c>
      <c r="I114" s="6">
        <v>0</v>
      </c>
      <c r="J114" s="6">
        <v>0</v>
      </c>
      <c r="K114" s="6">
        <v>0</v>
      </c>
      <c r="L114" s="6">
        <v>0</v>
      </c>
      <c r="M114" s="6">
        <v>0</v>
      </c>
      <c r="N114" s="6">
        <v>27631773.039999999</v>
      </c>
      <c r="O114" s="6">
        <f>SUM(C114:N114)</f>
        <v>27632529.559999999</v>
      </c>
    </row>
    <row r="115" spans="2:15" hidden="1" outlineLevel="1">
      <c r="B115" s="10" t="s">
        <v>143</v>
      </c>
      <c r="C115" s="6">
        <v>-11459.19</v>
      </c>
      <c r="D115" s="6">
        <v>-2350.69</v>
      </c>
      <c r="E115" s="6">
        <v>35653</v>
      </c>
      <c r="F115" s="6">
        <v>36183.06</v>
      </c>
      <c r="G115" s="6">
        <v>235.18</v>
      </c>
      <c r="H115" s="6">
        <v>8625.65</v>
      </c>
      <c r="I115" s="6">
        <v>-1998.27</v>
      </c>
      <c r="J115" s="6">
        <v>176968.75</v>
      </c>
      <c r="K115" s="6">
        <v>-67135.73</v>
      </c>
      <c r="L115" s="6">
        <v>8608.56</v>
      </c>
      <c r="M115" s="6">
        <v>8446.7999999999993</v>
      </c>
      <c r="N115" s="6">
        <v>10879.47</v>
      </c>
      <c r="O115" s="6">
        <f>SUM(C115:N115)</f>
        <v>202656.59</v>
      </c>
    </row>
    <row r="116" spans="2:15" collapsed="1">
      <c r="B116" s="5" t="s">
        <v>105</v>
      </c>
      <c r="C116" s="7">
        <f>SUM(C113:C115)</f>
        <v>-11459.19</v>
      </c>
      <c r="D116" s="7">
        <f t="shared" ref="D116:O116" si="15">SUM(D113:D115)</f>
        <v>-2350.69</v>
      </c>
      <c r="E116" s="7">
        <f t="shared" si="15"/>
        <v>35653</v>
      </c>
      <c r="F116" s="7">
        <f t="shared" si="15"/>
        <v>36183.06</v>
      </c>
      <c r="G116" s="7">
        <f t="shared" si="15"/>
        <v>235.18</v>
      </c>
      <c r="H116" s="7">
        <f t="shared" si="15"/>
        <v>9382.17</v>
      </c>
      <c r="I116" s="7">
        <f t="shared" si="15"/>
        <v>-1998.27</v>
      </c>
      <c r="J116" s="7">
        <f t="shared" si="15"/>
        <v>176968.75</v>
      </c>
      <c r="K116" s="7">
        <f t="shared" si="15"/>
        <v>-67135.73</v>
      </c>
      <c r="L116" s="7">
        <f t="shared" si="15"/>
        <v>8608.56</v>
      </c>
      <c r="M116" s="7">
        <f t="shared" si="15"/>
        <v>8446.7999999999993</v>
      </c>
      <c r="N116" s="7">
        <f t="shared" si="15"/>
        <v>27642652.509999998</v>
      </c>
      <c r="O116" s="7">
        <f t="shared" si="15"/>
        <v>27835186.149999999</v>
      </c>
    </row>
    <row r="117" spans="2:15" hidden="1" outlineLevel="1">
      <c r="B117" s="4" t="s">
        <v>106</v>
      </c>
      <c r="C117" s="6">
        <v>4624578.6100000003</v>
      </c>
      <c r="D117" s="6">
        <v>1590071.78</v>
      </c>
      <c r="E117" s="6">
        <v>2103278.75</v>
      </c>
      <c r="F117" s="6">
        <v>4952103.6100000003</v>
      </c>
      <c r="G117" s="6">
        <v>8019251.8700000001</v>
      </c>
      <c r="H117" s="6">
        <v>4590115.33</v>
      </c>
      <c r="I117" s="6">
        <v>5984909.1900000004</v>
      </c>
      <c r="J117" s="6">
        <v>5356992.59</v>
      </c>
      <c r="K117" s="6">
        <v>2081899.85</v>
      </c>
      <c r="L117" s="6">
        <v>11594295.039999999</v>
      </c>
      <c r="M117" s="6">
        <v>712306.66</v>
      </c>
      <c r="N117" s="6">
        <v>-1111782.1100000001</v>
      </c>
      <c r="O117" s="6">
        <f>SUM(C117:N117)</f>
        <v>50498021.170000002</v>
      </c>
    </row>
    <row r="118" spans="2:15" hidden="1" outlineLevel="1">
      <c r="B118" s="4" t="s">
        <v>107</v>
      </c>
      <c r="C118" s="6">
        <v>1665568.3</v>
      </c>
      <c r="D118" s="6">
        <v>573145.84</v>
      </c>
      <c r="E118" s="6">
        <v>757900.35</v>
      </c>
      <c r="F118" s="6">
        <v>1783477.3</v>
      </c>
      <c r="G118" s="6">
        <v>2887650.67</v>
      </c>
      <c r="H118" s="6">
        <v>1653161.52</v>
      </c>
      <c r="I118" s="6">
        <v>2155287.31</v>
      </c>
      <c r="J118" s="6">
        <v>1929237.33</v>
      </c>
      <c r="K118" s="6">
        <v>750203.95</v>
      </c>
      <c r="L118" s="6">
        <v>4174666.21</v>
      </c>
      <c r="M118" s="6">
        <v>257150.4</v>
      </c>
      <c r="N118" s="6">
        <v>47722.559999999998</v>
      </c>
      <c r="O118" s="6">
        <f>SUM(C118:N118)</f>
        <v>18635171.739999998</v>
      </c>
    </row>
    <row r="119" spans="2:15" collapsed="1">
      <c r="B119" s="5" t="s">
        <v>108</v>
      </c>
      <c r="C119" s="7">
        <f>SUM(C117:C118)</f>
        <v>6290146.9100000001</v>
      </c>
      <c r="D119" s="7">
        <f t="shared" ref="D119:O119" si="16">SUM(D117:D118)</f>
        <v>2163217.62</v>
      </c>
      <c r="E119" s="7">
        <f t="shared" si="16"/>
        <v>2861179.1</v>
      </c>
      <c r="F119" s="7">
        <f t="shared" si="16"/>
        <v>6735580.9100000001</v>
      </c>
      <c r="G119" s="7">
        <f t="shared" si="16"/>
        <v>10906902.539999999</v>
      </c>
      <c r="H119" s="7">
        <f t="shared" si="16"/>
        <v>6243276.8499999996</v>
      </c>
      <c r="I119" s="7">
        <f t="shared" si="16"/>
        <v>8140196.5</v>
      </c>
      <c r="J119" s="7">
        <f t="shared" si="16"/>
        <v>7286229.9199999999</v>
      </c>
      <c r="K119" s="7">
        <f t="shared" si="16"/>
        <v>2832103.8</v>
      </c>
      <c r="L119" s="7">
        <f t="shared" si="16"/>
        <v>15768961.25</v>
      </c>
      <c r="M119" s="7">
        <f t="shared" si="16"/>
        <v>969457.06</v>
      </c>
      <c r="N119" s="7">
        <f t="shared" si="16"/>
        <v>-1064059.55</v>
      </c>
      <c r="O119" s="7">
        <f t="shared" si="16"/>
        <v>69133192.909999996</v>
      </c>
    </row>
    <row r="120" spans="2:15">
      <c r="B120" s="8" t="s">
        <v>13</v>
      </c>
      <c r="C120" s="9">
        <f t="shared" ref="C120:O120" si="17">C27+C28+C41+C65+C66+C70+C85+C91+C97+C112+C116+C119</f>
        <v>159055789.97999999</v>
      </c>
      <c r="D120" s="9">
        <f t="shared" si="17"/>
        <v>143802235.52000004</v>
      </c>
      <c r="E120" s="9">
        <f t="shared" si="17"/>
        <v>146115416.78</v>
      </c>
      <c r="F120" s="9">
        <f t="shared" si="17"/>
        <v>149744090.16999996</v>
      </c>
      <c r="G120" s="9">
        <f t="shared" si="17"/>
        <v>151765253.28</v>
      </c>
      <c r="H120" s="9">
        <f t="shared" si="17"/>
        <v>155224200.61999997</v>
      </c>
      <c r="I120" s="9">
        <f t="shared" si="17"/>
        <v>159076629.92000002</v>
      </c>
      <c r="J120" s="9">
        <f t="shared" si="17"/>
        <v>169418987.93000001</v>
      </c>
      <c r="K120" s="9">
        <f t="shared" si="17"/>
        <v>204045430.11000001</v>
      </c>
      <c r="L120" s="9">
        <f t="shared" si="17"/>
        <v>172397233.45999998</v>
      </c>
      <c r="M120" s="9">
        <f t="shared" si="17"/>
        <v>148009054.39000005</v>
      </c>
      <c r="N120" s="9">
        <f t="shared" si="17"/>
        <v>56989575.410000063</v>
      </c>
      <c r="O120" s="9">
        <f t="shared" si="17"/>
        <v>1815643897.5700002</v>
      </c>
    </row>
    <row r="125" spans="2:15" s="46" customFormat="1" ht="30">
      <c r="B125" s="47" t="s">
        <v>161</v>
      </c>
      <c r="C125" s="48" t="s">
        <v>162</v>
      </c>
      <c r="D125" s="48" t="s">
        <v>163</v>
      </c>
      <c r="E125" s="48" t="s">
        <v>164</v>
      </c>
      <c r="F125" s="48" t="s">
        <v>13</v>
      </c>
    </row>
    <row r="126" spans="2:15" hidden="1">
      <c r="B126" s="39" t="s">
        <v>174</v>
      </c>
      <c r="C126" s="42">
        <v>225834894.93000001</v>
      </c>
      <c r="D126" s="42">
        <v>137950546.06999999</v>
      </c>
      <c r="E126" s="42">
        <v>49082236.880000003</v>
      </c>
      <c r="F126" s="42">
        <f>SUM(C126:E126)</f>
        <v>412867677.88</v>
      </c>
    </row>
    <row r="127" spans="2:15" hidden="1">
      <c r="B127" s="39" t="s">
        <v>175</v>
      </c>
      <c r="C127" s="42">
        <v>66531142.340000004</v>
      </c>
      <c r="D127" s="42">
        <v>8675417.8399999999</v>
      </c>
      <c r="E127" s="42">
        <v>4179375.48</v>
      </c>
      <c r="F127" s="42">
        <f t="shared" ref="F127:F190" si="18">SUM(C127:E127)</f>
        <v>79385935.660000011</v>
      </c>
    </row>
    <row r="128" spans="2:15" hidden="1">
      <c r="B128" s="39" t="s">
        <v>176</v>
      </c>
      <c r="C128" s="42">
        <v>14077594.189999999</v>
      </c>
      <c r="D128" s="42">
        <v>11676732.9</v>
      </c>
      <c r="E128" s="42">
        <v>5635285.6399999997</v>
      </c>
      <c r="F128" s="42">
        <f t="shared" si="18"/>
        <v>31389612.73</v>
      </c>
    </row>
    <row r="129" spans="2:6" hidden="1">
      <c r="B129" s="39" t="s">
        <v>177</v>
      </c>
      <c r="C129" s="42">
        <v>23657.759999999998</v>
      </c>
      <c r="D129" s="42">
        <v>69.69</v>
      </c>
      <c r="E129" s="43">
        <v>0</v>
      </c>
      <c r="F129" s="43">
        <f t="shared" si="18"/>
        <v>23727.449999999997</v>
      </c>
    </row>
    <row r="130" spans="2:6" hidden="1">
      <c r="B130" s="39" t="s">
        <v>178</v>
      </c>
      <c r="C130" s="42">
        <v>21766002.789999999</v>
      </c>
      <c r="D130" s="42">
        <v>13413020.5</v>
      </c>
      <c r="E130" s="42">
        <v>4978410.5999999996</v>
      </c>
      <c r="F130" s="42">
        <f t="shared" si="18"/>
        <v>40157433.890000001</v>
      </c>
    </row>
    <row r="131" spans="2:6" hidden="1">
      <c r="B131" s="39" t="s">
        <v>179</v>
      </c>
      <c r="C131" s="42">
        <v>4870805.32</v>
      </c>
      <c r="D131" s="42">
        <v>2753039.89</v>
      </c>
      <c r="E131" s="42">
        <v>888932.4</v>
      </c>
      <c r="F131" s="42">
        <f t="shared" si="18"/>
        <v>8512777.6100000013</v>
      </c>
    </row>
    <row r="132" spans="2:6" hidden="1">
      <c r="B132" s="39" t="s">
        <v>180</v>
      </c>
      <c r="C132" s="42">
        <v>6570212.7999999998</v>
      </c>
      <c r="D132" s="42">
        <v>3736871.04</v>
      </c>
      <c r="E132" s="42">
        <v>1321869.3700000001</v>
      </c>
      <c r="F132" s="42">
        <f t="shared" si="18"/>
        <v>11628953.210000001</v>
      </c>
    </row>
    <row r="133" spans="2:6" hidden="1">
      <c r="B133" s="39" t="s">
        <v>181</v>
      </c>
      <c r="C133" s="42">
        <v>1372736.15</v>
      </c>
      <c r="D133" s="42">
        <v>551039.18000000005</v>
      </c>
      <c r="E133" s="42">
        <v>124178.62</v>
      </c>
      <c r="F133" s="42">
        <f t="shared" si="18"/>
        <v>2047953.9500000002</v>
      </c>
    </row>
    <row r="134" spans="2:6" hidden="1">
      <c r="B134" s="39" t="s">
        <v>182</v>
      </c>
      <c r="C134" s="42">
        <v>15580141.300000001</v>
      </c>
      <c r="D134" s="42">
        <v>18297027.300000001</v>
      </c>
      <c r="E134" s="42">
        <v>3355838.9</v>
      </c>
      <c r="F134" s="42">
        <f t="shared" si="18"/>
        <v>37233007.5</v>
      </c>
    </row>
    <row r="135" spans="2:6" hidden="1">
      <c r="B135" s="39" t="s">
        <v>183</v>
      </c>
      <c r="C135" s="42">
        <v>58024270.920000002</v>
      </c>
      <c r="D135" s="42">
        <v>26731410.850000001</v>
      </c>
      <c r="E135" s="42">
        <v>12187472.75</v>
      </c>
      <c r="F135" s="42">
        <f t="shared" si="18"/>
        <v>96943154.520000011</v>
      </c>
    </row>
    <row r="136" spans="2:6" hidden="1">
      <c r="B136" s="39" t="s">
        <v>184</v>
      </c>
      <c r="C136" s="42">
        <v>1749629</v>
      </c>
      <c r="D136" s="42">
        <v>506905.49</v>
      </c>
      <c r="E136" s="42">
        <v>368786.5</v>
      </c>
      <c r="F136" s="42">
        <f t="shared" si="18"/>
        <v>2625320.9900000002</v>
      </c>
    </row>
    <row r="137" spans="2:6" hidden="1">
      <c r="B137" s="39" t="s">
        <v>185</v>
      </c>
      <c r="C137" s="42">
        <v>188242.72</v>
      </c>
      <c r="D137" s="42">
        <v>962625.66</v>
      </c>
      <c r="E137" s="42">
        <v>17476.099999999999</v>
      </c>
      <c r="F137" s="42">
        <f t="shared" si="18"/>
        <v>1168344.4800000002</v>
      </c>
    </row>
    <row r="138" spans="2:6" hidden="1">
      <c r="B138" s="39" t="s">
        <v>186</v>
      </c>
      <c r="C138" s="42">
        <v>7686087.2400000002</v>
      </c>
      <c r="D138" s="42">
        <v>6057093.3899999997</v>
      </c>
      <c r="E138" s="42">
        <v>1991940.99</v>
      </c>
      <c r="F138" s="42">
        <f t="shared" si="18"/>
        <v>15735121.619999999</v>
      </c>
    </row>
    <row r="139" spans="2:6" hidden="1">
      <c r="B139" s="39" t="s">
        <v>187</v>
      </c>
      <c r="C139" s="42">
        <v>-35202.04</v>
      </c>
      <c r="D139" s="42">
        <v>4836021.1900000004</v>
      </c>
      <c r="E139" s="42">
        <v>-12301.13</v>
      </c>
      <c r="F139" s="42">
        <f t="shared" si="18"/>
        <v>4788518.0200000005</v>
      </c>
    </row>
    <row r="140" spans="2:6" hidden="1">
      <c r="B140" s="39" t="s">
        <v>188</v>
      </c>
      <c r="C140" s="42">
        <v>931598.47</v>
      </c>
      <c r="D140" s="42">
        <v>1336936.71</v>
      </c>
      <c r="E140" s="42">
        <v>126075.11</v>
      </c>
      <c r="F140" s="42">
        <f t="shared" si="18"/>
        <v>2394610.2899999996</v>
      </c>
    </row>
    <row r="141" spans="2:6" hidden="1">
      <c r="B141" s="39" t="s">
        <v>189</v>
      </c>
      <c r="C141" s="42">
        <v>26785353.800000001</v>
      </c>
      <c r="D141" s="42">
        <v>14343424.130000001</v>
      </c>
      <c r="E141" s="42">
        <v>5158532.1500000004</v>
      </c>
      <c r="F141" s="42">
        <f t="shared" si="18"/>
        <v>46287310.079999998</v>
      </c>
    </row>
    <row r="142" spans="2:6" hidden="1">
      <c r="B142" s="39" t="s">
        <v>190</v>
      </c>
      <c r="C142" s="42">
        <v>94102347.530000001</v>
      </c>
      <c r="D142" s="42">
        <v>47181938.240000002</v>
      </c>
      <c r="E142" s="42">
        <v>18138766.989999998</v>
      </c>
      <c r="F142" s="42">
        <f t="shared" si="18"/>
        <v>159423052.76000002</v>
      </c>
    </row>
    <row r="143" spans="2:6" hidden="1">
      <c r="B143" s="39" t="s">
        <v>191</v>
      </c>
      <c r="C143" s="42">
        <v>2198238.96</v>
      </c>
      <c r="D143" s="42">
        <v>1994118.67</v>
      </c>
      <c r="E143" s="42">
        <v>466514.61</v>
      </c>
      <c r="F143" s="42">
        <f t="shared" si="18"/>
        <v>4658872.24</v>
      </c>
    </row>
    <row r="144" spans="2:6" hidden="1">
      <c r="B144" s="39" t="s">
        <v>192</v>
      </c>
      <c r="C144" s="42">
        <v>22607122.760000002</v>
      </c>
      <c r="D144" s="42">
        <v>12304216.43</v>
      </c>
      <c r="E144" s="42">
        <v>2571728.8199999998</v>
      </c>
      <c r="F144" s="42">
        <f t="shared" si="18"/>
        <v>37483068.009999998</v>
      </c>
    </row>
    <row r="145" spans="2:7" hidden="1">
      <c r="B145" s="39" t="s">
        <v>193</v>
      </c>
      <c r="C145" s="43">
        <v>0</v>
      </c>
      <c r="D145" s="42">
        <v>26509.65</v>
      </c>
      <c r="E145" s="43">
        <v>0</v>
      </c>
      <c r="F145" s="43">
        <f t="shared" si="18"/>
        <v>26509.65</v>
      </c>
    </row>
    <row r="146" spans="2:7" hidden="1">
      <c r="B146" s="39" t="s">
        <v>194</v>
      </c>
      <c r="C146" s="42">
        <v>3543676.84</v>
      </c>
      <c r="D146" s="42">
        <v>1567942.57</v>
      </c>
      <c r="E146" s="42">
        <v>668057.03</v>
      </c>
      <c r="F146" s="42">
        <f t="shared" si="18"/>
        <v>5779676.4400000004</v>
      </c>
    </row>
    <row r="147" spans="2:7" hidden="1">
      <c r="B147" s="39" t="s">
        <v>195</v>
      </c>
      <c r="C147" s="42">
        <v>1722.9</v>
      </c>
      <c r="D147" s="42">
        <v>3816.15</v>
      </c>
      <c r="E147" s="42">
        <v>-5539.05</v>
      </c>
      <c r="F147" s="42">
        <f t="shared" si="18"/>
        <v>0</v>
      </c>
    </row>
    <row r="148" spans="2:7" hidden="1">
      <c r="B148" s="39" t="s">
        <v>196</v>
      </c>
      <c r="C148" s="42">
        <v>1093434.02</v>
      </c>
      <c r="D148" s="42">
        <v>494487.72</v>
      </c>
      <c r="E148" s="42">
        <v>201984.14</v>
      </c>
      <c r="F148" s="42">
        <f t="shared" si="18"/>
        <v>1789905.88</v>
      </c>
    </row>
    <row r="149" spans="2:7" hidden="1">
      <c r="B149" s="39" t="s">
        <v>197</v>
      </c>
      <c r="C149" s="42">
        <v>303447.34999999998</v>
      </c>
      <c r="D149" s="42">
        <v>145132.82999999999</v>
      </c>
      <c r="E149" s="42">
        <v>56604.41</v>
      </c>
      <c r="F149" s="42">
        <f t="shared" si="18"/>
        <v>505184.58999999997</v>
      </c>
    </row>
    <row r="150" spans="2:7">
      <c r="B150" s="38" t="s">
        <v>165</v>
      </c>
      <c r="C150" s="44">
        <v>575807158.04999995</v>
      </c>
      <c r="D150" s="44">
        <v>315546344.08999997</v>
      </c>
      <c r="E150" s="44">
        <v>111502227.31</v>
      </c>
      <c r="F150" s="44">
        <f t="shared" si="18"/>
        <v>1002855729.4499998</v>
      </c>
      <c r="G150" s="41"/>
    </row>
    <row r="151" spans="2:7">
      <c r="B151" s="39" t="s">
        <v>198</v>
      </c>
      <c r="C151" s="49">
        <v>32613480.789999999</v>
      </c>
      <c r="D151" s="49">
        <v>60697.39</v>
      </c>
      <c r="E151" s="49">
        <v>4492.3</v>
      </c>
      <c r="F151" s="49">
        <f t="shared" si="18"/>
        <v>32678670.48</v>
      </c>
      <c r="G151" s="41"/>
    </row>
    <row r="152" spans="2:7" hidden="1">
      <c r="B152" s="39" t="s">
        <v>199</v>
      </c>
      <c r="C152" s="42">
        <v>24599187.91</v>
      </c>
      <c r="D152" s="42">
        <v>-302174.57</v>
      </c>
      <c r="E152" s="42">
        <v>370118.9</v>
      </c>
      <c r="F152" s="42">
        <f t="shared" si="18"/>
        <v>24667132.239999998</v>
      </c>
      <c r="G152" s="41"/>
    </row>
    <row r="153" spans="2:7" hidden="1">
      <c r="B153" s="39" t="s">
        <v>200</v>
      </c>
      <c r="C153" s="42">
        <v>3439715.59</v>
      </c>
      <c r="D153" s="42">
        <v>576819.75</v>
      </c>
      <c r="E153" s="42">
        <v>24815.94</v>
      </c>
      <c r="F153" s="42">
        <f t="shared" si="18"/>
        <v>4041351.28</v>
      </c>
      <c r="G153" s="41"/>
    </row>
    <row r="154" spans="2:7" hidden="1">
      <c r="B154" s="39" t="s">
        <v>201</v>
      </c>
      <c r="C154" s="42">
        <v>237429.37</v>
      </c>
      <c r="D154" s="42">
        <v>107080.62</v>
      </c>
      <c r="E154" s="42">
        <v>14468.76</v>
      </c>
      <c r="F154" s="42">
        <f t="shared" si="18"/>
        <v>358978.75</v>
      </c>
      <c r="G154" s="41"/>
    </row>
    <row r="155" spans="2:7" hidden="1">
      <c r="B155" s="39" t="s">
        <v>202</v>
      </c>
      <c r="C155" s="42">
        <v>8304.6200000000008</v>
      </c>
      <c r="D155" s="43">
        <v>0</v>
      </c>
      <c r="E155" s="43">
        <v>0</v>
      </c>
      <c r="F155" s="43">
        <f t="shared" si="18"/>
        <v>8304.6200000000008</v>
      </c>
      <c r="G155" s="41"/>
    </row>
    <row r="156" spans="2:7" hidden="1">
      <c r="B156" s="39" t="s">
        <v>203</v>
      </c>
      <c r="C156" s="42">
        <v>802959.53</v>
      </c>
      <c r="D156" s="42">
        <v>52477.52</v>
      </c>
      <c r="E156" s="43">
        <v>0</v>
      </c>
      <c r="F156" s="43">
        <f t="shared" si="18"/>
        <v>855437.05</v>
      </c>
      <c r="G156" s="41"/>
    </row>
    <row r="157" spans="2:7" hidden="1">
      <c r="B157" s="39" t="s">
        <v>204</v>
      </c>
      <c r="C157" s="42">
        <v>723976.6</v>
      </c>
      <c r="D157" s="42">
        <v>344582.01</v>
      </c>
      <c r="E157" s="42">
        <v>6393.77</v>
      </c>
      <c r="F157" s="42">
        <f t="shared" si="18"/>
        <v>1074952.3799999999</v>
      </c>
      <c r="G157" s="41"/>
    </row>
    <row r="158" spans="2:7" hidden="1">
      <c r="B158" s="39" t="s">
        <v>205</v>
      </c>
      <c r="C158" s="42">
        <v>89946.17</v>
      </c>
      <c r="D158" s="42">
        <v>2447.6999999999998</v>
      </c>
      <c r="E158" s="43">
        <v>0</v>
      </c>
      <c r="F158" s="43">
        <f t="shared" si="18"/>
        <v>92393.87</v>
      </c>
      <c r="G158" s="41"/>
    </row>
    <row r="159" spans="2:7" hidden="1">
      <c r="B159" s="39" t="s">
        <v>206</v>
      </c>
      <c r="C159" s="42">
        <v>9682785.7799999993</v>
      </c>
      <c r="D159" s="42">
        <v>3591611.5</v>
      </c>
      <c r="E159" s="42">
        <v>114668.81</v>
      </c>
      <c r="F159" s="42">
        <f t="shared" si="18"/>
        <v>13389066.09</v>
      </c>
      <c r="G159" s="41"/>
    </row>
    <row r="160" spans="2:7" hidden="1">
      <c r="B160" s="39" t="s">
        <v>207</v>
      </c>
      <c r="C160" s="42">
        <v>583222.26</v>
      </c>
      <c r="D160" s="42">
        <v>189903.67</v>
      </c>
      <c r="E160" s="42">
        <v>48438.26</v>
      </c>
      <c r="F160" s="42">
        <f t="shared" si="18"/>
        <v>821564.19000000006</v>
      </c>
      <c r="G160" s="41"/>
    </row>
    <row r="161" spans="2:7" hidden="1">
      <c r="B161" s="39" t="s">
        <v>208</v>
      </c>
      <c r="C161" s="42">
        <v>651187.28</v>
      </c>
      <c r="D161" s="42">
        <v>624803.72</v>
      </c>
      <c r="E161" s="42">
        <v>36325.24</v>
      </c>
      <c r="F161" s="42">
        <f t="shared" si="18"/>
        <v>1312316.24</v>
      </c>
      <c r="G161" s="41"/>
    </row>
    <row r="162" spans="2:7" hidden="1">
      <c r="B162" s="39" t="s">
        <v>209</v>
      </c>
      <c r="C162" s="42">
        <v>172654.59</v>
      </c>
      <c r="D162" s="42">
        <v>181770.23</v>
      </c>
      <c r="E162" s="42">
        <v>22821.31</v>
      </c>
      <c r="F162" s="42">
        <f t="shared" si="18"/>
        <v>377246.13</v>
      </c>
      <c r="G162" s="41"/>
    </row>
    <row r="163" spans="2:7" hidden="1">
      <c r="B163" s="39" t="s">
        <v>210</v>
      </c>
      <c r="C163" s="42">
        <v>517430.8</v>
      </c>
      <c r="D163" s="42">
        <v>153190.14000000001</v>
      </c>
      <c r="E163" s="42">
        <v>1025</v>
      </c>
      <c r="F163" s="42">
        <f t="shared" si="18"/>
        <v>671645.94</v>
      </c>
      <c r="G163" s="41"/>
    </row>
    <row r="164" spans="2:7">
      <c r="B164" s="38" t="s">
        <v>166</v>
      </c>
      <c r="C164" s="44">
        <v>41508800.5</v>
      </c>
      <c r="D164" s="44">
        <v>5522512.29</v>
      </c>
      <c r="E164" s="44">
        <v>639075.99</v>
      </c>
      <c r="F164" s="44">
        <f t="shared" si="18"/>
        <v>47670388.780000001</v>
      </c>
      <c r="G164" s="41"/>
    </row>
    <row r="165" spans="2:7">
      <c r="B165" s="39" t="s">
        <v>167</v>
      </c>
      <c r="C165" s="49">
        <v>221472916.00999999</v>
      </c>
      <c r="D165" s="49">
        <v>3039242.57</v>
      </c>
      <c r="E165" s="49">
        <v>63496.7</v>
      </c>
      <c r="F165" s="49">
        <f t="shared" si="18"/>
        <v>224575655.27999997</v>
      </c>
      <c r="G165" s="41"/>
    </row>
    <row r="166" spans="2:7" hidden="1">
      <c r="B166" s="39" t="s">
        <v>211</v>
      </c>
      <c r="C166" s="42">
        <v>21168003.41</v>
      </c>
      <c r="D166" s="42">
        <v>60526.5</v>
      </c>
      <c r="E166" s="42">
        <v>-3163.1</v>
      </c>
      <c r="F166" s="42">
        <f t="shared" si="18"/>
        <v>21225366.809999999</v>
      </c>
      <c r="G166" s="41"/>
    </row>
    <row r="167" spans="2:7" hidden="1">
      <c r="B167" s="39" t="s">
        <v>212</v>
      </c>
      <c r="C167" s="42">
        <v>696636.32</v>
      </c>
      <c r="D167" s="42">
        <v>876025.69</v>
      </c>
      <c r="E167" s="42">
        <v>901.18</v>
      </c>
      <c r="F167" s="42">
        <f t="shared" si="18"/>
        <v>1573563.1899999997</v>
      </c>
      <c r="G167" s="41"/>
    </row>
    <row r="168" spans="2:7" hidden="1">
      <c r="B168" s="39" t="s">
        <v>213</v>
      </c>
      <c r="C168" s="42">
        <v>22843443.68</v>
      </c>
      <c r="D168" s="42">
        <v>12083040.9</v>
      </c>
      <c r="E168" s="42">
        <v>694665.89</v>
      </c>
      <c r="F168" s="42">
        <f t="shared" si="18"/>
        <v>35621150.469999999</v>
      </c>
      <c r="G168" s="41"/>
    </row>
    <row r="169" spans="2:7" hidden="1">
      <c r="B169" s="39" t="s">
        <v>214</v>
      </c>
      <c r="C169" s="42">
        <v>88833.919999999998</v>
      </c>
      <c r="D169" s="42">
        <v>52675.91</v>
      </c>
      <c r="E169" s="43">
        <v>0</v>
      </c>
      <c r="F169" s="43">
        <f t="shared" si="18"/>
        <v>141509.83000000002</v>
      </c>
      <c r="G169" s="41"/>
    </row>
    <row r="170" spans="2:7" hidden="1">
      <c r="B170" s="39" t="s">
        <v>215</v>
      </c>
      <c r="C170" s="42">
        <v>2102369.2000000002</v>
      </c>
      <c r="D170" s="42">
        <v>4822619.9000000004</v>
      </c>
      <c r="E170" s="42">
        <v>20408.310000000001</v>
      </c>
      <c r="F170" s="42">
        <f t="shared" si="18"/>
        <v>6945397.4100000001</v>
      </c>
      <c r="G170" s="41"/>
    </row>
    <row r="171" spans="2:7" hidden="1">
      <c r="B171" s="39" t="s">
        <v>216</v>
      </c>
      <c r="C171" s="43">
        <v>0</v>
      </c>
      <c r="D171" s="43">
        <v>0</v>
      </c>
      <c r="E171" s="42">
        <v>22238362.670000002</v>
      </c>
      <c r="F171" s="42">
        <f t="shared" si="18"/>
        <v>22238362.670000002</v>
      </c>
      <c r="G171" s="41"/>
    </row>
    <row r="172" spans="2:7" hidden="1">
      <c r="B172" s="39" t="s">
        <v>217</v>
      </c>
      <c r="C172" s="42">
        <v>226.87</v>
      </c>
      <c r="D172" s="42">
        <v>11.86</v>
      </c>
      <c r="E172" s="42">
        <v>9413628.6400000006</v>
      </c>
      <c r="F172" s="42">
        <f t="shared" si="18"/>
        <v>9413867.370000001</v>
      </c>
      <c r="G172" s="41"/>
    </row>
    <row r="173" spans="2:7" hidden="1">
      <c r="B173" s="39" t="s">
        <v>218</v>
      </c>
      <c r="C173" s="42">
        <v>1318.38</v>
      </c>
      <c r="D173" s="42">
        <v>1610941.08</v>
      </c>
      <c r="E173" s="42">
        <v>1869977.8</v>
      </c>
      <c r="F173" s="42">
        <f t="shared" si="18"/>
        <v>3482237.26</v>
      </c>
      <c r="G173" s="41"/>
    </row>
    <row r="174" spans="2:7" hidden="1">
      <c r="B174" s="39" t="s">
        <v>219</v>
      </c>
      <c r="C174" s="42">
        <v>111.17</v>
      </c>
      <c r="D174" s="42">
        <v>633019.91</v>
      </c>
      <c r="E174" s="43">
        <v>0</v>
      </c>
      <c r="F174" s="43">
        <f t="shared" si="18"/>
        <v>633131.08000000007</v>
      </c>
      <c r="G174" s="41"/>
    </row>
    <row r="175" spans="2:7" hidden="1">
      <c r="B175" s="39" t="s">
        <v>220</v>
      </c>
      <c r="C175" s="42">
        <v>509532.78</v>
      </c>
      <c r="D175" s="42">
        <v>5430267.9199999999</v>
      </c>
      <c r="E175" s="43">
        <v>0</v>
      </c>
      <c r="F175" s="43">
        <f t="shared" si="18"/>
        <v>5939800.7000000002</v>
      </c>
      <c r="G175" s="41"/>
    </row>
    <row r="176" spans="2:7" hidden="1">
      <c r="B176" s="39" t="s">
        <v>221</v>
      </c>
      <c r="C176" s="42">
        <v>9090587.5099999998</v>
      </c>
      <c r="D176" s="42">
        <v>35073.07</v>
      </c>
      <c r="E176" s="43">
        <v>0</v>
      </c>
      <c r="F176" s="43">
        <f t="shared" si="18"/>
        <v>9125660.5800000001</v>
      </c>
      <c r="G176" s="41"/>
    </row>
    <row r="177" spans="2:8" hidden="1">
      <c r="B177" s="39" t="s">
        <v>222</v>
      </c>
      <c r="C177" s="42">
        <v>5113063.9000000004</v>
      </c>
      <c r="D177" s="42">
        <v>2905127.9</v>
      </c>
      <c r="E177" s="42">
        <v>-4374.01</v>
      </c>
      <c r="F177" s="42">
        <f t="shared" si="18"/>
        <v>8013817.790000001</v>
      </c>
      <c r="G177" s="41"/>
    </row>
    <row r="178" spans="2:8" hidden="1">
      <c r="B178" s="39" t="s">
        <v>223</v>
      </c>
      <c r="C178" s="42">
        <v>609100.97</v>
      </c>
      <c r="D178" s="42">
        <v>2139877.7200000002</v>
      </c>
      <c r="E178" s="42">
        <v>49600</v>
      </c>
      <c r="F178" s="42">
        <f t="shared" si="18"/>
        <v>2798578.6900000004</v>
      </c>
      <c r="G178" s="41"/>
    </row>
    <row r="179" spans="2:8" hidden="1">
      <c r="B179" s="39" t="s">
        <v>224</v>
      </c>
      <c r="C179" s="42">
        <v>26509027.149999999</v>
      </c>
      <c r="D179" s="42">
        <v>802502.07</v>
      </c>
      <c r="E179" s="42">
        <v>-257558.84</v>
      </c>
      <c r="F179" s="42">
        <f t="shared" si="18"/>
        <v>27053970.379999999</v>
      </c>
      <c r="G179" s="41"/>
    </row>
    <row r="180" spans="2:8" hidden="1">
      <c r="B180" s="39" t="s">
        <v>225</v>
      </c>
      <c r="C180" s="42">
        <v>17553.900000000001</v>
      </c>
      <c r="D180" s="42">
        <v>2284164.5299999998</v>
      </c>
      <c r="E180" s="42">
        <v>3000</v>
      </c>
      <c r="F180" s="42">
        <f t="shared" si="18"/>
        <v>2304718.4299999997</v>
      </c>
      <c r="G180" s="41"/>
    </row>
    <row r="181" spans="2:8" hidden="1">
      <c r="B181" s="39" t="s">
        <v>226</v>
      </c>
      <c r="C181" s="42">
        <v>0</v>
      </c>
      <c r="D181" s="43">
        <v>0</v>
      </c>
      <c r="E181" s="42">
        <v>17264216.649999999</v>
      </c>
      <c r="F181" s="42">
        <f t="shared" si="18"/>
        <v>17264216.649999999</v>
      </c>
      <c r="G181" s="41"/>
    </row>
    <row r="182" spans="2:8" hidden="1">
      <c r="B182" s="39" t="s">
        <v>227</v>
      </c>
      <c r="C182" s="42">
        <v>3952760.81</v>
      </c>
      <c r="D182" s="42">
        <v>1002373.37</v>
      </c>
      <c r="E182" s="42">
        <v>193170.44</v>
      </c>
      <c r="F182" s="42">
        <f t="shared" si="18"/>
        <v>5148304.62</v>
      </c>
      <c r="G182" s="41"/>
    </row>
    <row r="183" spans="2:8" hidden="1">
      <c r="B183" s="39" t="s">
        <v>228</v>
      </c>
      <c r="C183" s="42">
        <v>871370.95</v>
      </c>
      <c r="D183" s="43">
        <v>0</v>
      </c>
      <c r="E183" s="43">
        <v>0</v>
      </c>
      <c r="F183" s="43">
        <f t="shared" si="18"/>
        <v>871370.95</v>
      </c>
      <c r="G183" s="41"/>
    </row>
    <row r="184" spans="2:8" hidden="1">
      <c r="B184" s="39" t="s">
        <v>229</v>
      </c>
      <c r="C184" s="42">
        <v>1379.56</v>
      </c>
      <c r="D184" s="42">
        <v>186469.95</v>
      </c>
      <c r="E184" s="43">
        <v>0</v>
      </c>
      <c r="F184" s="43">
        <f t="shared" si="18"/>
        <v>187849.51</v>
      </c>
      <c r="G184" s="41"/>
    </row>
    <row r="185" spans="2:8" hidden="1">
      <c r="B185" s="39" t="s">
        <v>230</v>
      </c>
      <c r="C185" s="42">
        <v>-1582.93</v>
      </c>
      <c r="D185" s="42">
        <v>7450232.3600000003</v>
      </c>
      <c r="E185" s="42">
        <v>0</v>
      </c>
      <c r="F185" s="42">
        <f t="shared" si="18"/>
        <v>7448649.4300000006</v>
      </c>
      <c r="G185" s="41"/>
    </row>
    <row r="186" spans="2:8" hidden="1">
      <c r="B186" s="39" t="s">
        <v>231</v>
      </c>
      <c r="C186" s="42">
        <v>64922.31</v>
      </c>
      <c r="D186" s="42">
        <v>122109.3</v>
      </c>
      <c r="E186" s="43">
        <v>0</v>
      </c>
      <c r="F186" s="43">
        <f t="shared" si="18"/>
        <v>187031.61</v>
      </c>
      <c r="G186" s="41"/>
    </row>
    <row r="187" spans="2:8" hidden="1">
      <c r="B187" s="39" t="s">
        <v>232</v>
      </c>
      <c r="C187" s="42">
        <v>28316413.309999999</v>
      </c>
      <c r="D187" s="43">
        <v>0</v>
      </c>
      <c r="E187" s="43">
        <v>0</v>
      </c>
      <c r="F187" s="43">
        <f t="shared" si="18"/>
        <v>28316413.309999999</v>
      </c>
      <c r="G187" s="41"/>
    </row>
    <row r="188" spans="2:8" hidden="1">
      <c r="B188" s="39" t="s">
        <v>233</v>
      </c>
      <c r="C188" s="42">
        <v>11808.79</v>
      </c>
      <c r="D188" s="42">
        <v>56733.760000000002</v>
      </c>
      <c r="E188" s="43">
        <v>0</v>
      </c>
      <c r="F188" s="43">
        <f t="shared" si="18"/>
        <v>68542.55</v>
      </c>
      <c r="G188" s="41"/>
    </row>
    <row r="189" spans="2:8" hidden="1">
      <c r="B189" s="39" t="s">
        <v>234</v>
      </c>
      <c r="C189" s="43">
        <v>0</v>
      </c>
      <c r="D189" s="42">
        <v>-2089980.11</v>
      </c>
      <c r="E189" s="43">
        <v>0</v>
      </c>
      <c r="F189" s="43">
        <f t="shared" si="18"/>
        <v>-2089980.11</v>
      </c>
      <c r="G189" s="41"/>
    </row>
    <row r="190" spans="2:8" hidden="1">
      <c r="B190" s="39" t="s">
        <v>235</v>
      </c>
      <c r="C190" s="42">
        <v>-6308149.5199999996</v>
      </c>
      <c r="D190" s="43">
        <v>0</v>
      </c>
      <c r="E190" s="43">
        <v>0</v>
      </c>
      <c r="F190" s="43">
        <f t="shared" si="18"/>
        <v>-6308149.5199999996</v>
      </c>
      <c r="G190" s="41"/>
    </row>
    <row r="191" spans="2:8" hidden="1">
      <c r="B191" s="39" t="s">
        <v>236</v>
      </c>
      <c r="C191" s="42">
        <v>-15390863.050000001</v>
      </c>
      <c r="D191" s="43">
        <v>0</v>
      </c>
      <c r="E191" s="43">
        <v>0</v>
      </c>
      <c r="F191" s="43">
        <f t="shared" ref="F191:F221" si="19">SUM(C191:E191)</f>
        <v>-15390863.050000001</v>
      </c>
      <c r="G191" s="41"/>
    </row>
    <row r="192" spans="2:8">
      <c r="B192" s="38" t="s">
        <v>168</v>
      </c>
      <c r="C192" s="44">
        <v>100267869.39</v>
      </c>
      <c r="D192" s="44">
        <v>40463813.590000004</v>
      </c>
      <c r="E192" s="44">
        <v>51482835.630000003</v>
      </c>
      <c r="F192" s="44">
        <f t="shared" si="19"/>
        <v>192214518.61000001</v>
      </c>
      <c r="G192" s="41"/>
      <c r="H192" s="41"/>
    </row>
    <row r="193" spans="2:7" hidden="1">
      <c r="B193" s="39" t="s">
        <v>237</v>
      </c>
      <c r="C193" s="42">
        <v>63301.760000000002</v>
      </c>
      <c r="D193" s="42">
        <v>317386.28999999998</v>
      </c>
      <c r="E193" s="42">
        <v>114841.88</v>
      </c>
      <c r="F193" s="42">
        <f t="shared" si="19"/>
        <v>495529.93</v>
      </c>
      <c r="G193" s="41"/>
    </row>
    <row r="194" spans="2:7" hidden="1">
      <c r="B194" s="39" t="s">
        <v>238</v>
      </c>
      <c r="C194" s="42">
        <v>868917.58</v>
      </c>
      <c r="D194" s="42">
        <v>306197.96000000002</v>
      </c>
      <c r="E194" s="42">
        <v>13175</v>
      </c>
      <c r="F194" s="42">
        <f t="shared" si="19"/>
        <v>1188290.54</v>
      </c>
    </row>
    <row r="195" spans="2:7" hidden="1">
      <c r="B195" s="39" t="s">
        <v>239</v>
      </c>
      <c r="C195" s="43">
        <v>0</v>
      </c>
      <c r="D195" s="42">
        <v>460833.32</v>
      </c>
      <c r="E195" s="43">
        <v>0</v>
      </c>
      <c r="F195" s="43">
        <f t="shared" si="19"/>
        <v>460833.32</v>
      </c>
    </row>
    <row r="196" spans="2:7" hidden="1">
      <c r="B196" s="39" t="s">
        <v>240</v>
      </c>
      <c r="C196" s="42">
        <v>4148528.17</v>
      </c>
      <c r="D196" s="42">
        <v>1509799.73</v>
      </c>
      <c r="E196" s="42">
        <v>36561.919999999998</v>
      </c>
      <c r="F196" s="42">
        <f t="shared" si="19"/>
        <v>5694889.8200000003</v>
      </c>
    </row>
    <row r="197" spans="2:7" hidden="1">
      <c r="B197" s="39" t="s">
        <v>241</v>
      </c>
      <c r="C197" s="42">
        <v>59624.51</v>
      </c>
      <c r="D197" s="42">
        <v>52720.43</v>
      </c>
      <c r="E197" s="43">
        <v>0</v>
      </c>
      <c r="F197" s="43">
        <f t="shared" si="19"/>
        <v>112344.94</v>
      </c>
    </row>
    <row r="198" spans="2:7" hidden="1">
      <c r="B198" s="39" t="s">
        <v>242</v>
      </c>
      <c r="C198" s="43">
        <v>0</v>
      </c>
      <c r="D198" s="42">
        <v>3.84</v>
      </c>
      <c r="E198" s="43">
        <v>0</v>
      </c>
      <c r="F198" s="43">
        <f t="shared" si="19"/>
        <v>3.84</v>
      </c>
    </row>
    <row r="199" spans="2:7" hidden="1">
      <c r="B199" s="39" t="s">
        <v>243</v>
      </c>
      <c r="C199" s="42">
        <v>33398.18</v>
      </c>
      <c r="D199" s="42">
        <v>872895.21</v>
      </c>
      <c r="E199" s="42">
        <v>1451249.33</v>
      </c>
      <c r="F199" s="42">
        <f t="shared" si="19"/>
        <v>2357542.7200000002</v>
      </c>
    </row>
    <row r="200" spans="2:7" hidden="1">
      <c r="B200" s="39" t="s">
        <v>244</v>
      </c>
      <c r="C200" s="42">
        <v>134749.47</v>
      </c>
      <c r="D200" s="42">
        <v>1269595.51</v>
      </c>
      <c r="E200" s="42">
        <v>5226427.6500000004</v>
      </c>
      <c r="F200" s="42">
        <f t="shared" si="19"/>
        <v>6630772.6300000008</v>
      </c>
    </row>
    <row r="201" spans="2:7" hidden="1">
      <c r="B201" s="39" t="s">
        <v>245</v>
      </c>
      <c r="C201" s="42">
        <v>14069.52</v>
      </c>
      <c r="D201" s="42">
        <v>134566.06</v>
      </c>
      <c r="E201" s="42">
        <v>5902.67</v>
      </c>
      <c r="F201" s="42">
        <f t="shared" si="19"/>
        <v>154538.25</v>
      </c>
    </row>
    <row r="202" spans="2:7" hidden="1">
      <c r="B202" s="39" t="s">
        <v>246</v>
      </c>
      <c r="C202" s="43">
        <v>0</v>
      </c>
      <c r="D202" s="42">
        <v>205294.12</v>
      </c>
      <c r="E202" s="43">
        <v>0</v>
      </c>
      <c r="F202" s="43">
        <f t="shared" si="19"/>
        <v>205294.12</v>
      </c>
    </row>
    <row r="203" spans="2:7" hidden="1">
      <c r="B203" s="39" t="s">
        <v>247</v>
      </c>
      <c r="C203" s="42">
        <v>2106</v>
      </c>
      <c r="D203" s="42">
        <v>281068.09000000003</v>
      </c>
      <c r="E203" s="43">
        <v>0</v>
      </c>
      <c r="F203" s="43">
        <f t="shared" si="19"/>
        <v>283174.09000000003</v>
      </c>
    </row>
    <row r="204" spans="2:7" hidden="1">
      <c r="B204" s="39" t="s">
        <v>248</v>
      </c>
      <c r="C204" s="42">
        <v>99797.95</v>
      </c>
      <c r="D204" s="42">
        <v>37122.47</v>
      </c>
      <c r="E204" s="42">
        <v>5605.7</v>
      </c>
      <c r="F204" s="42">
        <f t="shared" si="19"/>
        <v>142526.12</v>
      </c>
    </row>
    <row r="205" spans="2:7" hidden="1">
      <c r="B205" s="39" t="s">
        <v>249</v>
      </c>
      <c r="C205" s="43">
        <v>0</v>
      </c>
      <c r="D205" s="42">
        <v>22112</v>
      </c>
      <c r="E205" s="43">
        <v>0</v>
      </c>
      <c r="F205" s="43">
        <f t="shared" si="19"/>
        <v>22112</v>
      </c>
    </row>
    <row r="206" spans="2:7" hidden="1">
      <c r="B206" s="39" t="s">
        <v>250</v>
      </c>
      <c r="C206" s="43">
        <v>0</v>
      </c>
      <c r="D206" s="43">
        <v>0</v>
      </c>
      <c r="E206" s="42">
        <v>676438.08</v>
      </c>
      <c r="F206" s="42">
        <f t="shared" si="19"/>
        <v>676438.08</v>
      </c>
    </row>
    <row r="207" spans="2:7" hidden="1">
      <c r="B207" s="39" t="s">
        <v>251</v>
      </c>
      <c r="C207" s="42">
        <v>46248.7</v>
      </c>
      <c r="D207" s="42">
        <v>2654123.2599999998</v>
      </c>
      <c r="E207" s="43">
        <v>0</v>
      </c>
      <c r="F207" s="43">
        <f t="shared" si="19"/>
        <v>2700371.96</v>
      </c>
    </row>
    <row r="208" spans="2:7" hidden="1">
      <c r="B208" s="39" t="s">
        <v>252</v>
      </c>
      <c r="C208" s="42">
        <v>26716.52</v>
      </c>
      <c r="D208" s="42">
        <v>1545174.86</v>
      </c>
      <c r="E208" s="43">
        <v>0</v>
      </c>
      <c r="F208" s="43">
        <f t="shared" si="19"/>
        <v>1571891.3800000001</v>
      </c>
    </row>
    <row r="209" spans="2:8" hidden="1">
      <c r="B209" s="39" t="s">
        <v>253</v>
      </c>
      <c r="C209" s="42">
        <v>28438.53</v>
      </c>
      <c r="D209" s="42">
        <v>792585.2</v>
      </c>
      <c r="E209" s="43">
        <v>0</v>
      </c>
      <c r="F209" s="43">
        <f t="shared" si="19"/>
        <v>821023.73</v>
      </c>
    </row>
    <row r="210" spans="2:8" hidden="1">
      <c r="B210" s="39" t="s">
        <v>254</v>
      </c>
      <c r="C210" s="42">
        <v>85.96</v>
      </c>
      <c r="D210" s="42">
        <v>255109.59</v>
      </c>
      <c r="E210" s="43">
        <v>0</v>
      </c>
      <c r="F210" s="43">
        <f t="shared" si="19"/>
        <v>255195.55</v>
      </c>
    </row>
    <row r="211" spans="2:8" hidden="1">
      <c r="B211" s="39" t="s">
        <v>255</v>
      </c>
      <c r="C211" s="43">
        <v>0</v>
      </c>
      <c r="D211" s="42">
        <v>262271.09999999998</v>
      </c>
      <c r="E211" s="43">
        <v>0</v>
      </c>
      <c r="F211" s="43">
        <f t="shared" si="19"/>
        <v>262271.09999999998</v>
      </c>
    </row>
    <row r="212" spans="2:8">
      <c r="B212" s="38" t="s">
        <v>169</v>
      </c>
      <c r="C212" s="44">
        <v>5525982.8499999996</v>
      </c>
      <c r="D212" s="44">
        <v>10978859.039999999</v>
      </c>
      <c r="E212" s="44">
        <v>7530202.2300000004</v>
      </c>
      <c r="F212" s="44">
        <f>SUM(C212:E212)</f>
        <v>24035044.119999997</v>
      </c>
      <c r="G212" s="41"/>
      <c r="H212" s="58"/>
    </row>
    <row r="213" spans="2:8">
      <c r="B213" s="39" t="s">
        <v>170</v>
      </c>
      <c r="C213" s="49">
        <v>0</v>
      </c>
      <c r="D213" s="49">
        <v>0</v>
      </c>
      <c r="E213" s="49">
        <v>55021556.649999999</v>
      </c>
      <c r="F213" s="49">
        <f t="shared" si="19"/>
        <v>55021556.649999999</v>
      </c>
    </row>
    <row r="214" spans="2:8">
      <c r="B214" s="38" t="s">
        <v>171</v>
      </c>
      <c r="C214" s="44">
        <v>944582726.79999995</v>
      </c>
      <c r="D214" s="44">
        <v>375550771.57999998</v>
      </c>
      <c r="E214" s="44">
        <v>226239394.50999999</v>
      </c>
      <c r="F214" s="44">
        <f t="shared" si="19"/>
        <v>1546372892.8899999</v>
      </c>
      <c r="G214" s="41"/>
    </row>
    <row r="215" spans="2:8" hidden="1">
      <c r="B215" s="39" t="s">
        <v>256</v>
      </c>
      <c r="C215" s="42">
        <v>3814676.44</v>
      </c>
      <c r="D215" s="42">
        <v>5024073.55</v>
      </c>
      <c r="E215" s="42">
        <v>55628.62</v>
      </c>
      <c r="F215" s="42">
        <f t="shared" si="19"/>
        <v>8894378.6099999994</v>
      </c>
    </row>
    <row r="216" spans="2:8" hidden="1">
      <c r="B216" s="39" t="s">
        <v>257</v>
      </c>
      <c r="C216" s="42">
        <v>95578.32</v>
      </c>
      <c r="D216" s="42">
        <v>555794.09</v>
      </c>
      <c r="E216" s="42">
        <v>71024.36</v>
      </c>
      <c r="F216" s="42">
        <f t="shared" si="19"/>
        <v>722396.7699999999</v>
      </c>
    </row>
    <row r="217" spans="2:8" hidden="1">
      <c r="B217" s="39" t="s">
        <v>258</v>
      </c>
      <c r="C217" s="42">
        <v>9260.01</v>
      </c>
      <c r="D217" s="42">
        <v>15408.63</v>
      </c>
      <c r="E217" s="42">
        <v>145.29</v>
      </c>
      <c r="F217" s="42">
        <f t="shared" si="19"/>
        <v>24813.93</v>
      </c>
    </row>
    <row r="218" spans="2:8" hidden="1">
      <c r="B218" s="39" t="s">
        <v>259</v>
      </c>
      <c r="C218" s="43">
        <v>0</v>
      </c>
      <c r="D218" s="42">
        <v>11402771.07</v>
      </c>
      <c r="E218" s="43">
        <v>0</v>
      </c>
      <c r="F218" s="43">
        <f t="shared" si="19"/>
        <v>11402771.07</v>
      </c>
    </row>
    <row r="219" spans="2:8" hidden="1">
      <c r="B219" s="39" t="s">
        <v>260</v>
      </c>
      <c r="C219" s="42">
        <v>101229654.31999999</v>
      </c>
      <c r="D219" s="42">
        <v>-11138699.960000001</v>
      </c>
      <c r="E219" s="42">
        <v>16532.13</v>
      </c>
      <c r="F219" s="42">
        <f t="shared" si="19"/>
        <v>90107486.48999998</v>
      </c>
    </row>
    <row r="220" spans="2:8">
      <c r="B220" s="38" t="s">
        <v>172</v>
      </c>
      <c r="C220" s="44">
        <v>105149169.09</v>
      </c>
      <c r="D220" s="44">
        <v>5859347.3799999999</v>
      </c>
      <c r="E220" s="44">
        <v>143330.4</v>
      </c>
      <c r="F220" s="44">
        <f t="shared" si="19"/>
        <v>111151846.87</v>
      </c>
      <c r="G220" s="41"/>
    </row>
    <row r="221" spans="2:8">
      <c r="B221" s="40" t="s">
        <v>173</v>
      </c>
      <c r="C221" s="45">
        <v>1049731895.89</v>
      </c>
      <c r="D221" s="45">
        <v>381410118.95999998</v>
      </c>
      <c r="E221" s="45">
        <v>226382724.91</v>
      </c>
      <c r="F221" s="45">
        <f t="shared" si="19"/>
        <v>1657524739.76</v>
      </c>
    </row>
    <row r="223" spans="2:8">
      <c r="B223" s="60"/>
      <c r="C223" s="59"/>
      <c r="D223" s="59"/>
      <c r="E223" s="61"/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Planilha2"/>
  <dimension ref="B2:Q233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D250" sqref="D250"/>
    </sheetView>
  </sheetViews>
  <sheetFormatPr defaultColWidth="11.42578125" defaultRowHeight="12.75" outlineLevelRow="1"/>
  <cols>
    <col min="1" max="1" width="1.7109375" style="1" customWidth="1"/>
    <col min="2" max="2" width="59.85546875" style="1" bestFit="1" customWidth="1"/>
    <col min="3" max="3" width="15.7109375" style="1" customWidth="1"/>
    <col min="4" max="4" width="19.42578125" style="1" customWidth="1"/>
    <col min="5" max="15" width="15.7109375" style="1" customWidth="1"/>
    <col min="16" max="16384" width="11.42578125" style="1"/>
  </cols>
  <sheetData>
    <row r="2" spans="2:15" ht="15">
      <c r="B2" s="3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" t="s">
        <v>9</v>
      </c>
      <c r="L2" s="2" t="s">
        <v>10</v>
      </c>
      <c r="M2" s="2" t="s">
        <v>11</v>
      </c>
      <c r="N2" s="2" t="s">
        <v>12</v>
      </c>
      <c r="O2" s="2" t="s">
        <v>13</v>
      </c>
    </row>
    <row r="3" spans="2:15" hidden="1" outlineLevel="1">
      <c r="B3" s="4" t="s">
        <v>14</v>
      </c>
      <c r="C3" s="6">
        <v>30073826.960000001</v>
      </c>
      <c r="D3" s="6">
        <v>33172159.850000001</v>
      </c>
      <c r="E3" s="6">
        <v>31809491.66</v>
      </c>
      <c r="F3" s="6">
        <v>34014589.759999998</v>
      </c>
      <c r="G3" s="6">
        <v>33262530.82</v>
      </c>
      <c r="H3" s="6">
        <v>34376756.539999999</v>
      </c>
      <c r="I3" s="6">
        <v>31166748.43</v>
      </c>
      <c r="J3" s="6">
        <v>33862821.170000002</v>
      </c>
      <c r="K3" s="6">
        <v>35139817.119999997</v>
      </c>
      <c r="L3" s="6">
        <v>35224375.210000001</v>
      </c>
      <c r="M3" s="6">
        <v>35868379.560000002</v>
      </c>
      <c r="N3" s="6">
        <v>33720671.390000001</v>
      </c>
      <c r="O3" s="6">
        <f>SUM(C3:N3)</f>
        <v>401692168.46999997</v>
      </c>
    </row>
    <row r="4" spans="2:15" hidden="1" outlineLevel="1">
      <c r="B4" s="4" t="s">
        <v>15</v>
      </c>
      <c r="C4" s="6">
        <v>7532673.3099999996</v>
      </c>
      <c r="D4" s="6">
        <v>6457842.54</v>
      </c>
      <c r="E4" s="6">
        <v>7135635.9100000001</v>
      </c>
      <c r="F4" s="6">
        <v>5656918.75</v>
      </c>
      <c r="G4" s="6">
        <v>5232115.13</v>
      </c>
      <c r="H4" s="6">
        <v>5641420.2199999997</v>
      </c>
      <c r="I4" s="6">
        <v>6190599.4699999997</v>
      </c>
      <c r="J4" s="6">
        <v>5476085.9199999999</v>
      </c>
      <c r="K4" s="6">
        <v>6330941.6900000004</v>
      </c>
      <c r="L4" s="6">
        <v>6279015.9699999997</v>
      </c>
      <c r="M4" s="6">
        <v>7441822.3099999996</v>
      </c>
      <c r="N4" s="6">
        <v>11956756.630000001</v>
      </c>
      <c r="O4" s="6">
        <f t="shared" ref="O4:O27" si="0">SUM(C4:N4)</f>
        <v>81331827.849999994</v>
      </c>
    </row>
    <row r="5" spans="2:15" hidden="1" outlineLevel="1">
      <c r="B5" s="4" t="s">
        <v>16</v>
      </c>
      <c r="C5" s="6">
        <v>2101106.2799999998</v>
      </c>
      <c r="D5" s="6">
        <v>2218249.91</v>
      </c>
      <c r="E5" s="6">
        <v>2225981.9</v>
      </c>
      <c r="F5" s="6">
        <v>2134010.77</v>
      </c>
      <c r="G5" s="6">
        <v>2194528.5299999998</v>
      </c>
      <c r="H5" s="6">
        <v>2065249.12</v>
      </c>
      <c r="I5" s="6">
        <v>2057815.22</v>
      </c>
      <c r="J5" s="6">
        <v>2269274.87</v>
      </c>
      <c r="K5" s="6">
        <v>2175552.16</v>
      </c>
      <c r="L5" s="6">
        <v>2277986.83</v>
      </c>
      <c r="M5" s="6">
        <v>2294225.54</v>
      </c>
      <c r="N5" s="6">
        <v>9733282.2699999996</v>
      </c>
      <c r="O5" s="6">
        <f t="shared" si="0"/>
        <v>33747263.399999991</v>
      </c>
    </row>
    <row r="6" spans="2:15" hidden="1" outlineLevel="1">
      <c r="B6" s="4" t="s">
        <v>17</v>
      </c>
      <c r="C6" s="6">
        <v>0</v>
      </c>
      <c r="D6" s="6">
        <v>1161</v>
      </c>
      <c r="E6" s="6">
        <v>2725.2</v>
      </c>
      <c r="F6" s="6">
        <v>0</v>
      </c>
      <c r="G6" s="6">
        <v>0</v>
      </c>
      <c r="H6" s="6">
        <v>0</v>
      </c>
      <c r="I6" s="6">
        <v>0</v>
      </c>
      <c r="J6" s="6">
        <v>516</v>
      </c>
      <c r="K6" s="6">
        <v>0</v>
      </c>
      <c r="L6" s="6">
        <v>240</v>
      </c>
      <c r="M6" s="6">
        <v>-400</v>
      </c>
      <c r="N6" s="6">
        <v>0</v>
      </c>
      <c r="O6" s="6">
        <f t="shared" si="0"/>
        <v>4242.2</v>
      </c>
    </row>
    <row r="7" spans="2:15" hidden="1" outlineLevel="1">
      <c r="B7" s="4" t="s">
        <v>18</v>
      </c>
      <c r="C7" s="6">
        <v>7633737.79</v>
      </c>
      <c r="D7" s="6">
        <v>2153993.46</v>
      </c>
      <c r="E7" s="6">
        <v>2557700.91</v>
      </c>
      <c r="F7" s="6">
        <v>1264720.54</v>
      </c>
      <c r="G7" s="6">
        <v>1951616.03</v>
      </c>
      <c r="H7" s="6">
        <v>2834282.17</v>
      </c>
      <c r="I7" s="6">
        <v>7272703.7999999998</v>
      </c>
      <c r="J7" s="6">
        <v>3784632.09</v>
      </c>
      <c r="K7" s="6">
        <v>3028100.29</v>
      </c>
      <c r="L7" s="6">
        <v>3019900.27</v>
      </c>
      <c r="M7" s="6">
        <v>2906098.84</v>
      </c>
      <c r="N7" s="6">
        <v>4787584.5</v>
      </c>
      <c r="O7" s="6">
        <f t="shared" si="0"/>
        <v>43195070.689999998</v>
      </c>
    </row>
    <row r="8" spans="2:15" hidden="1" outlineLevel="1">
      <c r="B8" s="4" t="s">
        <v>19</v>
      </c>
      <c r="C8" s="6">
        <v>1787901.75</v>
      </c>
      <c r="D8" s="6">
        <v>512809.82</v>
      </c>
      <c r="E8" s="6">
        <v>631301.17000000004</v>
      </c>
      <c r="F8" s="6">
        <v>319494.27</v>
      </c>
      <c r="G8" s="6">
        <v>337129.17</v>
      </c>
      <c r="H8" s="6">
        <v>680585.58</v>
      </c>
      <c r="I8" s="6">
        <v>1552301.71</v>
      </c>
      <c r="J8" s="6">
        <v>808355.91</v>
      </c>
      <c r="K8" s="6">
        <v>594288.87</v>
      </c>
      <c r="L8" s="6">
        <v>607371.5</v>
      </c>
      <c r="M8" s="6">
        <v>711920.09</v>
      </c>
      <c r="N8" s="6">
        <v>866063.71</v>
      </c>
      <c r="O8" s="6">
        <f t="shared" si="0"/>
        <v>9409523.5500000007</v>
      </c>
    </row>
    <row r="9" spans="2:15" hidden="1" outlineLevel="1">
      <c r="B9" s="4" t="s">
        <v>20</v>
      </c>
      <c r="C9" s="6">
        <v>2026229.86</v>
      </c>
      <c r="D9" s="6">
        <v>529485.31000000006</v>
      </c>
      <c r="E9" s="6">
        <v>697806.09</v>
      </c>
      <c r="F9" s="6">
        <v>332417.32</v>
      </c>
      <c r="G9" s="6">
        <v>500769.45</v>
      </c>
      <c r="H9" s="6">
        <v>886277.51</v>
      </c>
      <c r="I9" s="6">
        <v>1936493.04</v>
      </c>
      <c r="J9" s="6">
        <v>987169.75</v>
      </c>
      <c r="K9" s="6">
        <v>805657.49</v>
      </c>
      <c r="L9" s="6">
        <v>763546</v>
      </c>
      <c r="M9" s="6">
        <v>838159.96</v>
      </c>
      <c r="N9" s="6">
        <v>1247030.72</v>
      </c>
      <c r="O9" s="6">
        <f t="shared" si="0"/>
        <v>11551042.500000002</v>
      </c>
    </row>
    <row r="10" spans="2:15" hidden="1" outlineLevel="1">
      <c r="B10" s="4" t="s">
        <v>21</v>
      </c>
      <c r="C10" s="6">
        <v>2991.99</v>
      </c>
      <c r="D10" s="6">
        <v>3481.95</v>
      </c>
      <c r="E10" s="6">
        <v>2498.7600000000002</v>
      </c>
      <c r="F10" s="6">
        <v>2976.99</v>
      </c>
      <c r="G10" s="6">
        <v>2582.89</v>
      </c>
      <c r="H10" s="6">
        <v>30703.41</v>
      </c>
      <c r="I10" s="6">
        <v>5009.66</v>
      </c>
      <c r="J10" s="6">
        <v>863.79</v>
      </c>
      <c r="K10" s="6">
        <v>24585.46</v>
      </c>
      <c r="L10" s="6">
        <v>65096.37</v>
      </c>
      <c r="M10" s="6">
        <v>27076.36</v>
      </c>
      <c r="N10" s="6">
        <v>37802296.380000003</v>
      </c>
      <c r="O10" s="6">
        <f t="shared" si="0"/>
        <v>37970164.010000005</v>
      </c>
    </row>
    <row r="11" spans="2:15" hidden="1" outlineLevel="1">
      <c r="B11" s="4" t="s">
        <v>22</v>
      </c>
      <c r="C11" s="6">
        <v>3459450.15</v>
      </c>
      <c r="D11" s="6">
        <v>4113157.58</v>
      </c>
      <c r="E11" s="6">
        <v>3533882.54</v>
      </c>
      <c r="F11" s="6">
        <v>3254070.31</v>
      </c>
      <c r="G11" s="6">
        <v>3419453.71</v>
      </c>
      <c r="H11" s="6">
        <v>2927107.84</v>
      </c>
      <c r="I11" s="6">
        <v>2823911.69</v>
      </c>
      <c r="J11" s="6">
        <v>3105827.49</v>
      </c>
      <c r="K11" s="6">
        <v>1054155.3500000001</v>
      </c>
      <c r="L11" s="6">
        <v>2801814.48</v>
      </c>
      <c r="M11" s="6">
        <v>3075245.72</v>
      </c>
      <c r="N11" s="6">
        <v>7310424.9800000004</v>
      </c>
      <c r="O11" s="6">
        <f t="shared" si="0"/>
        <v>40878501.840000004</v>
      </c>
    </row>
    <row r="12" spans="2:15" hidden="1" outlineLevel="1">
      <c r="B12" s="4" t="s">
        <v>23</v>
      </c>
      <c r="C12" s="6">
        <v>7477727.6500000004</v>
      </c>
      <c r="D12" s="6">
        <v>7429030.4400000004</v>
      </c>
      <c r="E12" s="6">
        <v>7405841.3700000001</v>
      </c>
      <c r="F12" s="6">
        <v>7438745.9400000004</v>
      </c>
      <c r="G12" s="6">
        <v>7426785.1500000004</v>
      </c>
      <c r="H12" s="6">
        <v>7421354.3499999996</v>
      </c>
      <c r="I12" s="6">
        <v>7440435.96</v>
      </c>
      <c r="J12" s="6">
        <v>7460240.0099999998</v>
      </c>
      <c r="K12" s="6">
        <v>7413649.1600000001</v>
      </c>
      <c r="L12" s="6">
        <v>7838860.71</v>
      </c>
      <c r="M12" s="6">
        <v>7558339.5199999996</v>
      </c>
      <c r="N12" s="6">
        <v>12155731.75</v>
      </c>
      <c r="O12" s="6">
        <f t="shared" si="0"/>
        <v>94466742.00999999</v>
      </c>
    </row>
    <row r="13" spans="2:15" hidden="1" outlineLevel="1">
      <c r="B13" s="4" t="s">
        <v>24</v>
      </c>
      <c r="C13" s="6">
        <v>221568.54</v>
      </c>
      <c r="D13" s="6">
        <v>221233.44</v>
      </c>
      <c r="E13" s="6">
        <v>224186.85</v>
      </c>
      <c r="F13" s="6">
        <v>220838.6</v>
      </c>
      <c r="G13" s="6">
        <v>220398.41</v>
      </c>
      <c r="H13" s="6">
        <v>219144.49</v>
      </c>
      <c r="I13" s="6">
        <v>219195.51</v>
      </c>
      <c r="J13" s="6">
        <v>219333.7</v>
      </c>
      <c r="K13" s="6">
        <v>217982.16</v>
      </c>
      <c r="L13" s="6">
        <v>-75</v>
      </c>
      <c r="M13" s="6">
        <v>0</v>
      </c>
      <c r="N13" s="6">
        <v>0</v>
      </c>
      <c r="O13" s="6">
        <f t="shared" si="0"/>
        <v>1983806.6999999997</v>
      </c>
    </row>
    <row r="14" spans="2:15" hidden="1" outlineLevel="1">
      <c r="B14" s="4" t="s">
        <v>25</v>
      </c>
      <c r="C14" s="6">
        <v>15610</v>
      </c>
      <c r="D14" s="6">
        <v>67673.490000000005</v>
      </c>
      <c r="E14" s="6">
        <v>142069.54</v>
      </c>
      <c r="F14" s="6">
        <v>207.84</v>
      </c>
      <c r="G14" s="6">
        <v>8390</v>
      </c>
      <c r="H14" s="6">
        <v>13175.6</v>
      </c>
      <c r="I14" s="6">
        <v>68665.31</v>
      </c>
      <c r="J14" s="6">
        <v>10360</v>
      </c>
      <c r="K14" s="6">
        <v>31702.6</v>
      </c>
      <c r="L14" s="6">
        <v>115159.1</v>
      </c>
      <c r="M14" s="6">
        <v>209220.96</v>
      </c>
      <c r="N14" s="6">
        <v>292155.27</v>
      </c>
      <c r="O14" s="6">
        <f t="shared" si="0"/>
        <v>974389.71</v>
      </c>
    </row>
    <row r="15" spans="2:15" hidden="1" outlineLevel="1">
      <c r="B15" s="4" t="s">
        <v>26</v>
      </c>
      <c r="C15" s="6">
        <v>1180142.3700000001</v>
      </c>
      <c r="D15" s="6">
        <v>1685597.52</v>
      </c>
      <c r="E15" s="6">
        <v>1462396.38</v>
      </c>
      <c r="F15" s="6">
        <v>1474650.17</v>
      </c>
      <c r="G15" s="6">
        <v>1478495.04</v>
      </c>
      <c r="H15" s="6">
        <v>1566715.3</v>
      </c>
      <c r="I15" s="6">
        <v>1548661.56</v>
      </c>
      <c r="J15" s="6">
        <v>1604192.25</v>
      </c>
      <c r="K15" s="6">
        <v>1601051.01</v>
      </c>
      <c r="L15" s="6">
        <v>1617212.74</v>
      </c>
      <c r="M15" s="6">
        <v>1626503.55</v>
      </c>
      <c r="N15" s="6">
        <v>3363232.72</v>
      </c>
      <c r="O15" s="6">
        <f t="shared" si="0"/>
        <v>20208850.609999999</v>
      </c>
    </row>
    <row r="16" spans="2:15" hidden="1" outlineLevel="1">
      <c r="B16" s="4" t="s">
        <v>27</v>
      </c>
      <c r="C16" s="6">
        <v>592418.03</v>
      </c>
      <c r="D16" s="6">
        <v>264564.26</v>
      </c>
      <c r="E16" s="6">
        <v>431709.9</v>
      </c>
      <c r="F16" s="6">
        <v>400678.68</v>
      </c>
      <c r="G16" s="6">
        <v>428777.45</v>
      </c>
      <c r="H16" s="6">
        <v>399230.71</v>
      </c>
      <c r="I16" s="6">
        <v>359667.63</v>
      </c>
      <c r="J16" s="6">
        <v>363561.27</v>
      </c>
      <c r="K16" s="6">
        <v>362988.84</v>
      </c>
      <c r="L16" s="6">
        <v>367768.7</v>
      </c>
      <c r="M16" s="6">
        <v>372345.64</v>
      </c>
      <c r="N16" s="6">
        <v>382261.43</v>
      </c>
      <c r="O16" s="6">
        <f t="shared" si="0"/>
        <v>4725972.5399999991</v>
      </c>
    </row>
    <row r="17" spans="2:15" hidden="1" outlineLevel="1">
      <c r="B17" s="4" t="s">
        <v>109</v>
      </c>
      <c r="C17" s="6">
        <v>204772.74</v>
      </c>
      <c r="D17" s="6">
        <v>230217.33</v>
      </c>
      <c r="E17" s="6">
        <v>238453.97</v>
      </c>
      <c r="F17" s="6">
        <v>236257.44</v>
      </c>
      <c r="G17" s="6">
        <v>224256.13</v>
      </c>
      <c r="H17" s="6">
        <v>243536.44</v>
      </c>
      <c r="I17" s="6">
        <v>204229.52</v>
      </c>
      <c r="J17" s="6">
        <v>200315.46</v>
      </c>
      <c r="K17" s="6">
        <v>188259.61</v>
      </c>
      <c r="L17" s="6">
        <v>180608.02</v>
      </c>
      <c r="M17" s="6">
        <v>171517.87</v>
      </c>
      <c r="N17" s="6">
        <v>148636.67000000001</v>
      </c>
      <c r="O17" s="6">
        <f t="shared" si="0"/>
        <v>2471061.1999999997</v>
      </c>
    </row>
    <row r="18" spans="2:15" hidden="1" outlineLevel="1">
      <c r="B18" s="4" t="s">
        <v>28</v>
      </c>
      <c r="C18" s="6">
        <v>4294289.83</v>
      </c>
      <c r="D18" s="6">
        <v>3703130.59</v>
      </c>
      <c r="E18" s="6">
        <v>3763107.4</v>
      </c>
      <c r="F18" s="6">
        <v>3552494.47</v>
      </c>
      <c r="G18" s="6">
        <v>3567899.91</v>
      </c>
      <c r="H18" s="6">
        <v>3755176.38</v>
      </c>
      <c r="I18" s="6">
        <v>4158382.8</v>
      </c>
      <c r="J18" s="6">
        <v>4658025.17</v>
      </c>
      <c r="K18" s="6">
        <v>3932024.21</v>
      </c>
      <c r="L18" s="6">
        <v>3923911.29</v>
      </c>
      <c r="M18" s="6">
        <v>4309549.45</v>
      </c>
      <c r="N18" s="6">
        <v>5565122.9299999997</v>
      </c>
      <c r="O18" s="6">
        <f t="shared" si="0"/>
        <v>49183114.430000007</v>
      </c>
    </row>
    <row r="19" spans="2:15" hidden="1" outlineLevel="1">
      <c r="B19" s="4" t="s">
        <v>29</v>
      </c>
      <c r="C19" s="6">
        <v>13909849.960000001</v>
      </c>
      <c r="D19" s="6">
        <v>12619361.98</v>
      </c>
      <c r="E19" s="6">
        <v>13065472.65</v>
      </c>
      <c r="F19" s="6">
        <v>12295114.890000001</v>
      </c>
      <c r="G19" s="6">
        <v>12310398.880000001</v>
      </c>
      <c r="H19" s="6">
        <v>13613714.42</v>
      </c>
      <c r="I19" s="6">
        <v>13951772.1</v>
      </c>
      <c r="J19" s="6">
        <v>14202295.18</v>
      </c>
      <c r="K19" s="6">
        <v>12410413.51</v>
      </c>
      <c r="L19" s="6">
        <v>13757915.119999999</v>
      </c>
      <c r="M19" s="6">
        <v>13822651.689999999</v>
      </c>
      <c r="N19" s="6">
        <v>28593642.219999999</v>
      </c>
      <c r="O19" s="6">
        <f t="shared" si="0"/>
        <v>174552602.60000002</v>
      </c>
    </row>
    <row r="20" spans="2:15" hidden="1" outlineLevel="1">
      <c r="B20" s="4" t="s">
        <v>110</v>
      </c>
      <c r="C20" s="6">
        <v>8590.2800000000007</v>
      </c>
      <c r="D20" s="6">
        <v>0</v>
      </c>
      <c r="E20" s="6">
        <v>0</v>
      </c>
      <c r="F20" s="6">
        <v>6176.02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  <c r="N20" s="6">
        <v>0</v>
      </c>
      <c r="O20" s="6">
        <f t="shared" si="0"/>
        <v>14766.300000000001</v>
      </c>
    </row>
    <row r="21" spans="2:15" hidden="1" outlineLevel="1">
      <c r="B21" s="4" t="s">
        <v>30</v>
      </c>
      <c r="C21" s="6">
        <v>214191.99</v>
      </c>
      <c r="D21" s="6">
        <v>36315.449999999997</v>
      </c>
      <c r="E21" s="6">
        <v>44121.56</v>
      </c>
      <c r="F21" s="6">
        <v>37750.410000000003</v>
      </c>
      <c r="G21" s="6">
        <v>41932.949999999997</v>
      </c>
      <c r="H21" s="6">
        <v>48242.06</v>
      </c>
      <c r="I21" s="6">
        <v>38546.47</v>
      </c>
      <c r="J21" s="6">
        <v>6925791.8700000001</v>
      </c>
      <c r="K21" s="6">
        <v>42441.05</v>
      </c>
      <c r="L21" s="6">
        <v>86821.56</v>
      </c>
      <c r="M21" s="6">
        <v>44400.81</v>
      </c>
      <c r="N21" s="6">
        <v>54573.120000000003</v>
      </c>
      <c r="O21" s="6">
        <f t="shared" si="0"/>
        <v>7615129.2999999989</v>
      </c>
    </row>
    <row r="22" spans="2:15" hidden="1" outlineLevel="1">
      <c r="B22" s="4" t="s">
        <v>111</v>
      </c>
      <c r="C22" s="6">
        <v>898.4</v>
      </c>
      <c r="D22" s="6">
        <v>898.4</v>
      </c>
      <c r="E22" s="6">
        <v>898.4</v>
      </c>
      <c r="F22" s="6">
        <v>898.4</v>
      </c>
      <c r="G22" s="6">
        <v>898.4</v>
      </c>
      <c r="H22" s="6">
        <v>0</v>
      </c>
      <c r="I22" s="6">
        <v>1153.82</v>
      </c>
      <c r="J22" s="6">
        <v>0</v>
      </c>
      <c r="K22" s="6">
        <v>0</v>
      </c>
      <c r="L22" s="6">
        <v>0</v>
      </c>
      <c r="M22" s="6">
        <v>0</v>
      </c>
      <c r="N22" s="6">
        <v>0</v>
      </c>
      <c r="O22" s="6">
        <f t="shared" si="0"/>
        <v>5645.82</v>
      </c>
    </row>
    <row r="23" spans="2:15" hidden="1" outlineLevel="1">
      <c r="B23" s="4" t="s">
        <v>31</v>
      </c>
      <c r="C23" s="6">
        <v>-5166519.58</v>
      </c>
      <c r="D23" s="6">
        <v>2305287.9700000002</v>
      </c>
      <c r="E23" s="6">
        <v>1970308.73</v>
      </c>
      <c r="F23" s="6">
        <v>2776035.33</v>
      </c>
      <c r="G23" s="6">
        <v>2473114.79</v>
      </c>
      <c r="H23" s="6">
        <v>1347571.02</v>
      </c>
      <c r="I23" s="6">
        <v>-4422876.4400000004</v>
      </c>
      <c r="J23" s="6">
        <v>929881.87</v>
      </c>
      <c r="K23" s="6">
        <v>1959694.14</v>
      </c>
      <c r="L23" s="6">
        <v>1508465.94</v>
      </c>
      <c r="M23" s="6">
        <v>1353317.62</v>
      </c>
      <c r="N23" s="6">
        <v>-387875.5</v>
      </c>
      <c r="O23" s="6">
        <f t="shared" si="0"/>
        <v>6646405.8899999997</v>
      </c>
    </row>
    <row r="24" spans="2:15" hidden="1" outlineLevel="1">
      <c r="B24" s="4" t="s">
        <v>32</v>
      </c>
      <c r="C24" s="6">
        <v>3455358.05</v>
      </c>
      <c r="D24" s="6">
        <v>3517004.55</v>
      </c>
      <c r="E24" s="6">
        <v>3559829.94</v>
      </c>
      <c r="F24" s="6">
        <v>3459813.36</v>
      </c>
      <c r="G24" s="6">
        <v>3454235.05</v>
      </c>
      <c r="H24" s="6">
        <v>3702300.27</v>
      </c>
      <c r="I24" s="6">
        <v>3404116.52</v>
      </c>
      <c r="J24" s="6">
        <v>4088396.59</v>
      </c>
      <c r="K24" s="6">
        <v>4019456.87</v>
      </c>
      <c r="L24" s="6">
        <v>3745653.33</v>
      </c>
      <c r="M24" s="6">
        <v>3923928.23</v>
      </c>
      <c r="N24" s="6">
        <v>-40343703.960000001</v>
      </c>
      <c r="O24" s="6">
        <f t="shared" si="0"/>
        <v>-13611.20000000298</v>
      </c>
    </row>
    <row r="25" spans="2:15" hidden="1" outlineLevel="1">
      <c r="B25" s="4" t="s">
        <v>33</v>
      </c>
      <c r="C25" s="6">
        <v>-492812.21</v>
      </c>
      <c r="D25" s="6">
        <v>1676818.44</v>
      </c>
      <c r="E25" s="6">
        <v>1592680.73</v>
      </c>
      <c r="F25" s="6">
        <v>1795925.15</v>
      </c>
      <c r="G25" s="6">
        <v>1707078.92</v>
      </c>
      <c r="H25" s="6">
        <v>1454362.39</v>
      </c>
      <c r="I25" s="6">
        <v>-293404.84999999998</v>
      </c>
      <c r="J25" s="6">
        <v>1437269.12</v>
      </c>
      <c r="K25" s="6">
        <v>1721993.54</v>
      </c>
      <c r="L25" s="6">
        <v>1513185.98</v>
      </c>
      <c r="M25" s="6">
        <v>1519846.07</v>
      </c>
      <c r="N25" s="6">
        <v>-11730694.119999999</v>
      </c>
      <c r="O25" s="6">
        <f t="shared" si="0"/>
        <v>1902249.160000002</v>
      </c>
    </row>
    <row r="26" spans="2:15" hidden="1" outlineLevel="1">
      <c r="B26" s="4" t="s">
        <v>34</v>
      </c>
      <c r="C26" s="6">
        <v>-213901.64</v>
      </c>
      <c r="D26" s="6">
        <v>334889.09000000003</v>
      </c>
      <c r="E26" s="6">
        <v>282610.06</v>
      </c>
      <c r="F26" s="6">
        <v>335851.72</v>
      </c>
      <c r="G26" s="6">
        <v>296399.58</v>
      </c>
      <c r="H26" s="6">
        <v>195994.69</v>
      </c>
      <c r="I26" s="6">
        <v>-374035.37</v>
      </c>
      <c r="J26" s="6">
        <v>221403.31</v>
      </c>
      <c r="K26" s="6">
        <v>368236.07</v>
      </c>
      <c r="L26" s="6">
        <v>312985.14</v>
      </c>
      <c r="M26" s="6">
        <v>18393.27</v>
      </c>
      <c r="N26" s="6">
        <v>-1251030.01</v>
      </c>
      <c r="O26" s="6">
        <f t="shared" si="0"/>
        <v>527795.90999999992</v>
      </c>
    </row>
    <row r="27" spans="2:15" hidden="1" outlineLevel="1">
      <c r="B27" s="4" t="s">
        <v>138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  <c r="M27" s="6">
        <v>0</v>
      </c>
      <c r="N27" s="6">
        <v>0</v>
      </c>
      <c r="O27" s="6">
        <f t="shared" si="0"/>
        <v>0</v>
      </c>
    </row>
    <row r="28" spans="2:15" collapsed="1">
      <c r="B28" s="5" t="s">
        <v>35</v>
      </c>
      <c r="C28" s="7">
        <f>SUM(C3:C27)</f>
        <v>80320102.500000015</v>
      </c>
      <c r="D28" s="7">
        <f>SUM(D3:D27)</f>
        <v>83254364.370000005</v>
      </c>
      <c r="E28" s="7">
        <f t="shared" ref="E28:O28" si="1">SUM(E3:E27)</f>
        <v>82780711.62000002</v>
      </c>
      <c r="F28" s="7">
        <f t="shared" si="1"/>
        <v>81010637.13000001</v>
      </c>
      <c r="G28" s="7">
        <f t="shared" si="1"/>
        <v>80539786.390000015</v>
      </c>
      <c r="H28" s="7">
        <f t="shared" si="1"/>
        <v>83422900.509999976</v>
      </c>
      <c r="I28" s="7">
        <f t="shared" si="1"/>
        <v>79310093.559999987</v>
      </c>
      <c r="J28" s="7">
        <f t="shared" si="1"/>
        <v>92616612.790000021</v>
      </c>
      <c r="K28" s="7">
        <f t="shared" si="1"/>
        <v>83422991.200000003</v>
      </c>
      <c r="L28" s="7">
        <f t="shared" si="1"/>
        <v>86007819.260000005</v>
      </c>
      <c r="M28" s="7">
        <f t="shared" si="1"/>
        <v>88092543.060000002</v>
      </c>
      <c r="N28" s="7">
        <f t="shared" si="1"/>
        <v>104266163.10000001</v>
      </c>
      <c r="O28" s="7">
        <f t="shared" si="1"/>
        <v>1025044725.4899999</v>
      </c>
    </row>
    <row r="29" spans="2:15" collapsed="1">
      <c r="B29" s="5" t="s">
        <v>160</v>
      </c>
      <c r="C29" s="7">
        <v>2868907.61</v>
      </c>
      <c r="D29" s="7">
        <v>3256635.36</v>
      </c>
      <c r="E29" s="7">
        <v>5192813.5</v>
      </c>
      <c r="F29" s="7">
        <v>4011658.99</v>
      </c>
      <c r="G29" s="7">
        <v>2464980.85</v>
      </c>
      <c r="H29" s="7">
        <v>2915212.14</v>
      </c>
      <c r="I29" s="7">
        <v>2833396.21</v>
      </c>
      <c r="J29" s="7">
        <v>2460866.54</v>
      </c>
      <c r="K29" s="7">
        <v>2893408.07</v>
      </c>
      <c r="L29" s="7">
        <v>3093560.4</v>
      </c>
      <c r="M29" s="7">
        <v>2851097.71</v>
      </c>
      <c r="N29" s="7">
        <v>2124600.6</v>
      </c>
      <c r="O29" s="7">
        <f>SUM(C29:N29)</f>
        <v>36967137.979999997</v>
      </c>
    </row>
    <row r="30" spans="2:15" hidden="1" outlineLevel="1">
      <c r="B30" s="4" t="s">
        <v>36</v>
      </c>
      <c r="C30" s="6">
        <v>1904503.74</v>
      </c>
      <c r="D30" s="6">
        <v>1637875.55</v>
      </c>
      <c r="E30" s="6">
        <v>1993449.32</v>
      </c>
      <c r="F30" s="6">
        <v>2870557.22</v>
      </c>
      <c r="G30" s="6">
        <v>2270139.11</v>
      </c>
      <c r="H30" s="6">
        <v>2276130.35</v>
      </c>
      <c r="I30" s="6">
        <v>1936032.22</v>
      </c>
      <c r="J30" s="6">
        <v>1978288.47</v>
      </c>
      <c r="K30" s="6">
        <v>1870291.74</v>
      </c>
      <c r="L30" s="6">
        <v>2286052.7599999998</v>
      </c>
      <c r="M30" s="6">
        <v>2134760.23</v>
      </c>
      <c r="N30" s="6">
        <v>1747270.88</v>
      </c>
      <c r="O30" s="6">
        <f>SUM(C30:N30)</f>
        <v>24905351.589999996</v>
      </c>
    </row>
    <row r="31" spans="2:15" hidden="1" outlineLevel="1">
      <c r="B31" s="4" t="s">
        <v>37</v>
      </c>
      <c r="C31" s="6">
        <v>344221.01</v>
      </c>
      <c r="D31" s="6">
        <v>284055.25</v>
      </c>
      <c r="E31" s="6">
        <v>299961.7</v>
      </c>
      <c r="F31" s="6">
        <v>281551.96999999997</v>
      </c>
      <c r="G31" s="6">
        <v>245594.37</v>
      </c>
      <c r="H31" s="6">
        <v>299770.31</v>
      </c>
      <c r="I31" s="6">
        <v>269766.53999999998</v>
      </c>
      <c r="J31" s="6">
        <v>274201.03000000003</v>
      </c>
      <c r="K31" s="6">
        <v>284770.96000000002</v>
      </c>
      <c r="L31" s="6">
        <v>248323.84</v>
      </c>
      <c r="M31" s="6">
        <v>313362.99</v>
      </c>
      <c r="N31" s="6">
        <v>325482.28999999998</v>
      </c>
      <c r="O31" s="6">
        <f t="shared" ref="O31:O41" si="2">SUM(C31:N31)</f>
        <v>3471062.26</v>
      </c>
    </row>
    <row r="32" spans="2:15" hidden="1" outlineLevel="1">
      <c r="B32" s="4" t="s">
        <v>38</v>
      </c>
      <c r="C32" s="6">
        <v>29841.23</v>
      </c>
      <c r="D32" s="6">
        <v>76052.759999999995</v>
      </c>
      <c r="E32" s="6">
        <v>81502.77</v>
      </c>
      <c r="F32" s="6">
        <v>53455.29</v>
      </c>
      <c r="G32" s="6">
        <v>61415.98</v>
      </c>
      <c r="H32" s="6">
        <v>46395.72</v>
      </c>
      <c r="I32" s="6">
        <v>26876.03</v>
      </c>
      <c r="J32" s="6">
        <v>32632.94</v>
      </c>
      <c r="K32" s="6">
        <v>23510.43</v>
      </c>
      <c r="L32" s="6">
        <v>22639.16</v>
      </c>
      <c r="M32" s="6">
        <v>15933.92</v>
      </c>
      <c r="N32" s="6">
        <v>20835</v>
      </c>
      <c r="O32" s="6">
        <f t="shared" si="2"/>
        <v>491091.23</v>
      </c>
    </row>
    <row r="33" spans="2:17" hidden="1" outlineLevel="1">
      <c r="B33" s="4" t="s">
        <v>39</v>
      </c>
      <c r="C33" s="6">
        <v>1125.68</v>
      </c>
      <c r="D33" s="6">
        <v>3560.74</v>
      </c>
      <c r="E33" s="6">
        <v>881.09</v>
      </c>
      <c r="F33" s="6">
        <v>1962.84</v>
      </c>
      <c r="G33" s="6">
        <v>1710.28</v>
      </c>
      <c r="H33" s="6">
        <v>8395.7900000000009</v>
      </c>
      <c r="I33" s="6">
        <v>949.97</v>
      </c>
      <c r="J33" s="6">
        <v>86.97</v>
      </c>
      <c r="K33" s="6">
        <v>148.13999999999999</v>
      </c>
      <c r="L33" s="6">
        <v>756.69</v>
      </c>
      <c r="M33" s="6">
        <v>1656.46</v>
      </c>
      <c r="N33" s="6">
        <v>1650.13</v>
      </c>
      <c r="O33" s="6">
        <f t="shared" si="2"/>
        <v>22884.780000000002</v>
      </c>
    </row>
    <row r="34" spans="2:17" hidden="1" outlineLevel="1">
      <c r="B34" s="4" t="s">
        <v>40</v>
      </c>
      <c r="C34" s="6">
        <v>18698.919999999998</v>
      </c>
      <c r="D34" s="6">
        <v>99729.05</v>
      </c>
      <c r="E34" s="6">
        <v>90712.74</v>
      </c>
      <c r="F34" s="6">
        <v>77568.45</v>
      </c>
      <c r="G34" s="6">
        <v>93737.59</v>
      </c>
      <c r="H34" s="6">
        <v>152320.56</v>
      </c>
      <c r="I34" s="6">
        <v>120625.54</v>
      </c>
      <c r="J34" s="6">
        <v>29034.86</v>
      </c>
      <c r="K34" s="6">
        <v>58301.03</v>
      </c>
      <c r="L34" s="6">
        <v>31911.85</v>
      </c>
      <c r="M34" s="6">
        <v>71888.320000000007</v>
      </c>
      <c r="N34" s="6">
        <v>133072.99</v>
      </c>
      <c r="O34" s="6">
        <f t="shared" si="2"/>
        <v>977601.90000000014</v>
      </c>
    </row>
    <row r="35" spans="2:17" hidden="1" outlineLevel="1">
      <c r="B35" s="4" t="s">
        <v>41</v>
      </c>
      <c r="C35" s="6">
        <v>124181.5</v>
      </c>
      <c r="D35" s="6">
        <v>115014.58</v>
      </c>
      <c r="E35" s="6">
        <v>98571.99</v>
      </c>
      <c r="F35" s="6">
        <v>97258.03</v>
      </c>
      <c r="G35" s="6">
        <v>129537.73</v>
      </c>
      <c r="H35" s="6">
        <v>81934.17</v>
      </c>
      <c r="I35" s="6">
        <v>74275.48</v>
      </c>
      <c r="J35" s="6">
        <v>62276.93</v>
      </c>
      <c r="K35" s="6">
        <v>51811.78</v>
      </c>
      <c r="L35" s="6">
        <v>106896.21</v>
      </c>
      <c r="M35" s="6">
        <v>55500.4</v>
      </c>
      <c r="N35" s="6">
        <v>69810.100000000006</v>
      </c>
      <c r="O35" s="6">
        <f t="shared" si="2"/>
        <v>1067068.9000000001</v>
      </c>
    </row>
    <row r="36" spans="2:17" hidden="1" outlineLevel="1">
      <c r="B36" s="4" t="s">
        <v>42</v>
      </c>
      <c r="C36" s="6">
        <v>4240.1499999999996</v>
      </c>
      <c r="D36" s="6">
        <v>4630.76</v>
      </c>
      <c r="E36" s="6">
        <v>5257.85</v>
      </c>
      <c r="F36" s="6">
        <v>3611.55</v>
      </c>
      <c r="G36" s="6">
        <v>10144.61</v>
      </c>
      <c r="H36" s="6">
        <v>8454.1200000000008</v>
      </c>
      <c r="I36" s="6">
        <v>6119.57</v>
      </c>
      <c r="J36" s="6">
        <v>12053.12</v>
      </c>
      <c r="K36" s="6">
        <v>14839.56</v>
      </c>
      <c r="L36" s="6">
        <v>4706.2700000000004</v>
      </c>
      <c r="M36" s="6">
        <v>7227.31</v>
      </c>
      <c r="N36" s="6">
        <v>5953.71</v>
      </c>
      <c r="O36" s="6">
        <f t="shared" si="2"/>
        <v>87238.580000000016</v>
      </c>
    </row>
    <row r="37" spans="2:17" hidden="1" outlineLevel="1">
      <c r="B37" s="4" t="s">
        <v>43</v>
      </c>
      <c r="C37" s="6">
        <v>1270402.02</v>
      </c>
      <c r="D37" s="6">
        <v>1148187.6399999999</v>
      </c>
      <c r="E37" s="6">
        <v>1177013.05</v>
      </c>
      <c r="F37" s="6">
        <v>895439.44</v>
      </c>
      <c r="G37" s="6">
        <v>882031.89</v>
      </c>
      <c r="H37" s="6">
        <v>964260.04</v>
      </c>
      <c r="I37" s="6">
        <v>1040734.09</v>
      </c>
      <c r="J37" s="6">
        <v>1076536.1399999999</v>
      </c>
      <c r="K37" s="6">
        <v>1151423.58</v>
      </c>
      <c r="L37" s="6">
        <v>1307895.9099999999</v>
      </c>
      <c r="M37" s="6">
        <v>1205282.06</v>
      </c>
      <c r="N37" s="6">
        <v>1211236.54</v>
      </c>
      <c r="O37" s="6">
        <f t="shared" si="2"/>
        <v>13330442.400000002</v>
      </c>
    </row>
    <row r="38" spans="2:17" hidden="1" outlineLevel="1">
      <c r="B38" s="4" t="s">
        <v>44</v>
      </c>
      <c r="C38" s="6">
        <v>96551.39</v>
      </c>
      <c r="D38" s="6">
        <v>52361.31</v>
      </c>
      <c r="E38" s="6">
        <v>48934.720000000001</v>
      </c>
      <c r="F38" s="6">
        <v>78197.429999999993</v>
      </c>
      <c r="G38" s="6">
        <v>113185.2</v>
      </c>
      <c r="H38" s="6">
        <v>50988.71</v>
      </c>
      <c r="I38" s="6">
        <v>90295.33</v>
      </c>
      <c r="J38" s="6">
        <v>76263.100000000006</v>
      </c>
      <c r="K38" s="6">
        <v>72067.31</v>
      </c>
      <c r="L38" s="6">
        <v>59410.239999999998</v>
      </c>
      <c r="M38" s="6">
        <v>37539.35</v>
      </c>
      <c r="N38" s="6">
        <v>32676.2</v>
      </c>
      <c r="O38" s="6">
        <f t="shared" si="2"/>
        <v>808470.28999999992</v>
      </c>
    </row>
    <row r="39" spans="2:17" hidden="1" outlineLevel="1">
      <c r="B39" s="4" t="s">
        <v>45</v>
      </c>
      <c r="C39" s="6">
        <v>70747.25</v>
      </c>
      <c r="D39" s="6">
        <v>105328.61</v>
      </c>
      <c r="E39" s="6">
        <v>195762.51</v>
      </c>
      <c r="F39" s="6">
        <v>509803.41</v>
      </c>
      <c r="G39" s="6">
        <v>152942.5</v>
      </c>
      <c r="H39" s="6">
        <v>1785495.8</v>
      </c>
      <c r="I39" s="6">
        <v>61578.52</v>
      </c>
      <c r="J39" s="6">
        <v>163540.9</v>
      </c>
      <c r="K39" s="6">
        <v>140590.79</v>
      </c>
      <c r="L39" s="6">
        <v>116737.25</v>
      </c>
      <c r="M39" s="6">
        <v>109334.86</v>
      </c>
      <c r="N39" s="6">
        <v>115606.43</v>
      </c>
      <c r="O39" s="6">
        <f t="shared" si="2"/>
        <v>3527468.83</v>
      </c>
    </row>
    <row r="40" spans="2:17" hidden="1" outlineLevel="1">
      <c r="B40" s="4" t="s">
        <v>46</v>
      </c>
      <c r="C40" s="6">
        <v>32647.19</v>
      </c>
      <c r="D40" s="6">
        <v>23543.200000000001</v>
      </c>
      <c r="E40" s="6">
        <v>29237.62</v>
      </c>
      <c r="F40" s="6">
        <v>31510.3</v>
      </c>
      <c r="G40" s="6">
        <v>21035.8</v>
      </c>
      <c r="H40" s="6">
        <v>40730.910000000003</v>
      </c>
      <c r="I40" s="6">
        <v>23689.94</v>
      </c>
      <c r="J40" s="6">
        <v>24215.79</v>
      </c>
      <c r="K40" s="6">
        <v>22239.77</v>
      </c>
      <c r="L40" s="6">
        <v>21687.11</v>
      </c>
      <c r="M40" s="6">
        <v>22578.01</v>
      </c>
      <c r="N40" s="6">
        <v>24606.639999999999</v>
      </c>
      <c r="O40" s="6">
        <f t="shared" si="2"/>
        <v>317722.28000000003</v>
      </c>
    </row>
    <row r="41" spans="2:17" hidden="1" outlineLevel="1">
      <c r="B41" s="4" t="s">
        <v>47</v>
      </c>
      <c r="C41" s="6">
        <v>46157.57</v>
      </c>
      <c r="D41" s="6">
        <v>64289.64</v>
      </c>
      <c r="E41" s="6">
        <v>51764.28</v>
      </c>
      <c r="F41" s="6">
        <v>74089.13</v>
      </c>
      <c r="G41" s="6">
        <v>51914.5</v>
      </c>
      <c r="H41" s="6">
        <v>58351.95</v>
      </c>
      <c r="I41" s="6">
        <v>33156.86</v>
      </c>
      <c r="J41" s="6">
        <v>64568.36</v>
      </c>
      <c r="K41" s="6">
        <v>47052.61</v>
      </c>
      <c r="L41" s="6">
        <v>48346.94</v>
      </c>
      <c r="M41" s="6">
        <v>40995.11</v>
      </c>
      <c r="N41" s="6">
        <v>41735.730000000003</v>
      </c>
      <c r="O41" s="6">
        <f t="shared" si="2"/>
        <v>622422.67999999993</v>
      </c>
    </row>
    <row r="42" spans="2:17" collapsed="1">
      <c r="B42" s="5" t="s">
        <v>48</v>
      </c>
      <c r="C42" s="7">
        <f t="shared" ref="C42:O42" si="3">SUM(C30:C41)</f>
        <v>3943317.65</v>
      </c>
      <c r="D42" s="7">
        <f t="shared" si="3"/>
        <v>3614629.0900000003</v>
      </c>
      <c r="E42" s="7">
        <f t="shared" si="3"/>
        <v>4073049.6400000011</v>
      </c>
      <c r="F42" s="7">
        <f t="shared" si="3"/>
        <v>4975005.0599999996</v>
      </c>
      <c r="G42" s="7">
        <f t="shared" si="3"/>
        <v>4033389.5599999996</v>
      </c>
      <c r="H42" s="7">
        <f t="shared" si="3"/>
        <v>5773228.4300000006</v>
      </c>
      <c r="I42" s="7">
        <f t="shared" si="3"/>
        <v>3684100.0899999994</v>
      </c>
      <c r="J42" s="7">
        <f t="shared" si="3"/>
        <v>3793698.61</v>
      </c>
      <c r="K42" s="7">
        <f t="shared" si="3"/>
        <v>3737047.7</v>
      </c>
      <c r="L42" s="7">
        <f t="shared" si="3"/>
        <v>4255364.2300000004</v>
      </c>
      <c r="M42" s="7">
        <f t="shared" si="3"/>
        <v>4016059.0199999991</v>
      </c>
      <c r="N42" s="7">
        <f t="shared" si="3"/>
        <v>3729936.6400000006</v>
      </c>
      <c r="O42" s="7">
        <f t="shared" si="3"/>
        <v>49628825.719999991</v>
      </c>
    </row>
    <row r="43" spans="2:17" hidden="1" outlineLevel="1">
      <c r="B43" s="4" t="s">
        <v>49</v>
      </c>
      <c r="C43" s="6">
        <v>1180975.2</v>
      </c>
      <c r="D43" s="6">
        <v>1724509.37</v>
      </c>
      <c r="E43" s="6">
        <v>1969567.99</v>
      </c>
      <c r="F43" s="6">
        <v>1965028.58</v>
      </c>
      <c r="G43" s="6">
        <v>1643551.54</v>
      </c>
      <c r="H43" s="6">
        <v>1686639.8</v>
      </c>
      <c r="I43" s="6">
        <v>1560667.76</v>
      </c>
      <c r="J43" s="6">
        <v>1071173.5900000001</v>
      </c>
      <c r="K43" s="6">
        <v>1138679.8</v>
      </c>
      <c r="L43" s="6">
        <v>1306165.73</v>
      </c>
      <c r="M43" s="6">
        <v>910079.86</v>
      </c>
      <c r="N43" s="6">
        <v>2582822.84</v>
      </c>
      <c r="O43" s="6">
        <f>SUM(C43:N43)</f>
        <v>18739862.060000002</v>
      </c>
      <c r="P43" s="77">
        <f>O43/O$66</f>
        <v>9.4309579767697119E-2</v>
      </c>
      <c r="Q43" s="77">
        <f>P45+P46+P47+P48+P49+P50+P51+P52+P53+P54+P55+P57+P58+P59+P60+P61+P62+P63+P65</f>
        <v>0.64406493411346177</v>
      </c>
    </row>
    <row r="44" spans="2:17" hidden="1" outlineLevel="1">
      <c r="B44" s="4" t="s">
        <v>50</v>
      </c>
      <c r="C44" s="6">
        <v>107634.43</v>
      </c>
      <c r="D44" s="6">
        <v>96645.56</v>
      </c>
      <c r="E44" s="6">
        <v>105603.46</v>
      </c>
      <c r="F44" s="6">
        <v>61693.39</v>
      </c>
      <c r="G44" s="6">
        <v>90456.62</v>
      </c>
      <c r="H44" s="6">
        <v>112190.72</v>
      </c>
      <c r="I44" s="6">
        <v>125524.47</v>
      </c>
      <c r="J44" s="6">
        <v>69944.149999999994</v>
      </c>
      <c r="K44" s="6">
        <v>78909.240000000005</v>
      </c>
      <c r="L44" s="6">
        <v>116808.15</v>
      </c>
      <c r="M44" s="6">
        <v>202000.3</v>
      </c>
      <c r="N44" s="6">
        <v>103534.88</v>
      </c>
      <c r="O44" s="6">
        <f t="shared" ref="O44:O65" si="4">SUM(C44:N44)</f>
        <v>1270945.3700000001</v>
      </c>
      <c r="P44" s="77">
        <f t="shared" ref="P44:P65" si="5">O44/O$66</f>
        <v>6.3961155833822782E-3</v>
      </c>
    </row>
    <row r="45" spans="2:17" hidden="1" outlineLevel="1">
      <c r="B45" s="4" t="s">
        <v>51</v>
      </c>
      <c r="C45" s="6">
        <v>3032683.42</v>
      </c>
      <c r="D45" s="6">
        <v>2932316.22</v>
      </c>
      <c r="E45" s="6">
        <v>3256828.34</v>
      </c>
      <c r="F45" s="6">
        <v>3056106.98</v>
      </c>
      <c r="G45" s="6">
        <v>3183610.12</v>
      </c>
      <c r="H45" s="6">
        <v>3405807.87</v>
      </c>
      <c r="I45" s="6">
        <v>3618343.3</v>
      </c>
      <c r="J45" s="6">
        <v>3614785.02</v>
      </c>
      <c r="K45" s="6">
        <v>3585660.57</v>
      </c>
      <c r="L45" s="6">
        <v>3457002.75</v>
      </c>
      <c r="M45" s="6">
        <v>4304547.3499999996</v>
      </c>
      <c r="N45" s="6">
        <v>3525271.26</v>
      </c>
      <c r="O45" s="6">
        <f t="shared" si="4"/>
        <v>40972963.200000003</v>
      </c>
      <c r="P45" s="77">
        <f t="shared" si="5"/>
        <v>0.20619911335832525</v>
      </c>
    </row>
    <row r="46" spans="2:17" hidden="1" outlineLevel="1">
      <c r="B46" s="4" t="s">
        <v>52</v>
      </c>
      <c r="C46" s="6">
        <v>11907.79</v>
      </c>
      <c r="D46" s="6">
        <v>10214.4</v>
      </c>
      <c r="E46" s="6">
        <v>7073.72</v>
      </c>
      <c r="F46" s="6">
        <v>2974.85</v>
      </c>
      <c r="G46" s="6">
        <v>5875</v>
      </c>
      <c r="H46" s="6">
        <v>14858.5</v>
      </c>
      <c r="I46" s="6">
        <v>8552.27</v>
      </c>
      <c r="J46" s="6">
        <v>13037.03</v>
      </c>
      <c r="K46" s="6">
        <v>5929.69</v>
      </c>
      <c r="L46" s="6">
        <v>9253.18</v>
      </c>
      <c r="M46" s="6">
        <v>8368.2800000000007</v>
      </c>
      <c r="N46" s="6">
        <v>7487.71</v>
      </c>
      <c r="O46" s="6">
        <f t="shared" si="4"/>
        <v>105532.42</v>
      </c>
      <c r="P46" s="77">
        <f t="shared" si="5"/>
        <v>5.3109879625592689E-4</v>
      </c>
    </row>
    <row r="47" spans="2:17" hidden="1" outlineLevel="1">
      <c r="B47" s="4" t="s">
        <v>53</v>
      </c>
      <c r="C47" s="6">
        <v>506885.28</v>
      </c>
      <c r="D47" s="6">
        <v>340261.67</v>
      </c>
      <c r="E47" s="6">
        <v>706303.55</v>
      </c>
      <c r="F47" s="6">
        <v>640837.32999999996</v>
      </c>
      <c r="G47" s="6">
        <v>755949.04</v>
      </c>
      <c r="H47" s="6">
        <v>431132.56</v>
      </c>
      <c r="I47" s="6">
        <v>870499.85</v>
      </c>
      <c r="J47" s="6">
        <v>814651.25</v>
      </c>
      <c r="K47" s="6">
        <v>830576.22</v>
      </c>
      <c r="L47" s="6">
        <v>265823.94</v>
      </c>
      <c r="M47" s="6">
        <v>834615.15</v>
      </c>
      <c r="N47" s="6">
        <v>-905375.66</v>
      </c>
      <c r="O47" s="6">
        <f t="shared" si="4"/>
        <v>6092160.1800000006</v>
      </c>
      <c r="P47" s="77">
        <f t="shared" si="5"/>
        <v>3.065919400120163E-2</v>
      </c>
    </row>
    <row r="48" spans="2:17" hidden="1" outlineLevel="1">
      <c r="B48" s="4" t="s">
        <v>54</v>
      </c>
      <c r="C48" s="6">
        <v>2070114.84</v>
      </c>
      <c r="D48" s="6">
        <v>1897336.79</v>
      </c>
      <c r="E48" s="6">
        <v>1980649.25</v>
      </c>
      <c r="F48" s="6">
        <v>1888941.22</v>
      </c>
      <c r="G48" s="6">
        <v>2052920.69</v>
      </c>
      <c r="H48" s="6">
        <v>2067972.36</v>
      </c>
      <c r="I48" s="6">
        <v>1884201.92</v>
      </c>
      <c r="J48" s="6">
        <v>2028408.02</v>
      </c>
      <c r="K48" s="6">
        <v>2005462.06</v>
      </c>
      <c r="L48" s="6">
        <v>1686154.35</v>
      </c>
      <c r="M48" s="6">
        <v>2251624.14</v>
      </c>
      <c r="N48" s="6">
        <v>1595943.22</v>
      </c>
      <c r="O48" s="6">
        <f t="shared" si="4"/>
        <v>23409728.859999999</v>
      </c>
      <c r="P48" s="77">
        <f t="shared" si="5"/>
        <v>0.11781098944024623</v>
      </c>
    </row>
    <row r="49" spans="2:16" hidden="1" outlineLevel="1">
      <c r="B49" s="4" t="s">
        <v>55</v>
      </c>
      <c r="C49" s="6">
        <v>718349.22</v>
      </c>
      <c r="D49" s="6">
        <v>833268.61</v>
      </c>
      <c r="E49" s="6">
        <v>720951.69</v>
      </c>
      <c r="F49" s="6">
        <v>31238.400000000001</v>
      </c>
      <c r="G49" s="6">
        <v>25489.61</v>
      </c>
      <c r="H49" s="6">
        <v>17304.18</v>
      </c>
      <c r="I49" s="6">
        <v>12168.85</v>
      </c>
      <c r="J49" s="6">
        <v>12206.75</v>
      </c>
      <c r="K49" s="6">
        <v>9895.41</v>
      </c>
      <c r="L49" s="6">
        <v>7687.94</v>
      </c>
      <c r="M49" s="6">
        <v>130897.56</v>
      </c>
      <c r="N49" s="6">
        <v>9532.81</v>
      </c>
      <c r="O49" s="6">
        <f t="shared" si="4"/>
        <v>2528991.0300000003</v>
      </c>
      <c r="P49" s="77">
        <f t="shared" si="5"/>
        <v>1.2727312533674835E-2</v>
      </c>
    </row>
    <row r="50" spans="2:16" hidden="1" outlineLevel="1">
      <c r="B50" s="4" t="s">
        <v>56</v>
      </c>
      <c r="C50" s="6">
        <v>13832.03</v>
      </c>
      <c r="D50" s="6">
        <v>75365.23</v>
      </c>
      <c r="E50" s="6">
        <v>223818.84</v>
      </c>
      <c r="F50" s="6">
        <v>154382.10999999999</v>
      </c>
      <c r="G50" s="6">
        <v>151718.24</v>
      </c>
      <c r="H50" s="6">
        <v>8461.43</v>
      </c>
      <c r="I50" s="6">
        <v>182054.54</v>
      </c>
      <c r="J50" s="6">
        <v>436596.28</v>
      </c>
      <c r="K50" s="6">
        <v>715841.76</v>
      </c>
      <c r="L50" s="6">
        <v>1112587.96</v>
      </c>
      <c r="M50" s="6">
        <v>1019244.47</v>
      </c>
      <c r="N50" s="6">
        <v>194444.63</v>
      </c>
      <c r="O50" s="6">
        <f t="shared" si="4"/>
        <v>4288347.5199999996</v>
      </c>
      <c r="P50" s="77">
        <f t="shared" si="5"/>
        <v>2.1581388977899768E-2</v>
      </c>
    </row>
    <row r="51" spans="2:16" hidden="1" outlineLevel="1">
      <c r="B51" s="4" t="s">
        <v>57</v>
      </c>
      <c r="C51" s="6">
        <v>48211.68</v>
      </c>
      <c r="D51" s="6">
        <v>38219.19</v>
      </c>
      <c r="E51" s="6">
        <v>264.32</v>
      </c>
      <c r="F51" s="6">
        <v>168148.19</v>
      </c>
      <c r="G51" s="6">
        <v>17900.61</v>
      </c>
      <c r="H51" s="6">
        <v>24524.25</v>
      </c>
      <c r="I51" s="6">
        <v>27328.69</v>
      </c>
      <c r="J51" s="6">
        <v>69483.41</v>
      </c>
      <c r="K51" s="6">
        <v>31316.9</v>
      </c>
      <c r="L51" s="6">
        <v>24214.11</v>
      </c>
      <c r="M51" s="6">
        <v>34776.629999999997</v>
      </c>
      <c r="N51" s="6">
        <v>56382.02</v>
      </c>
      <c r="O51" s="6">
        <f t="shared" si="4"/>
        <v>540770</v>
      </c>
      <c r="P51" s="77">
        <f t="shared" si="5"/>
        <v>2.7214603441418055E-3</v>
      </c>
    </row>
    <row r="52" spans="2:16" hidden="1" outlineLevel="1">
      <c r="B52" s="4" t="s">
        <v>58</v>
      </c>
      <c r="C52" s="6">
        <v>666189.73</v>
      </c>
      <c r="D52" s="6">
        <v>151693.95000000001</v>
      </c>
      <c r="E52" s="6">
        <v>130790.64</v>
      </c>
      <c r="F52" s="6">
        <v>756836.62</v>
      </c>
      <c r="G52" s="6">
        <v>83904.28</v>
      </c>
      <c r="H52" s="6">
        <v>450356.73</v>
      </c>
      <c r="I52" s="6">
        <v>725825.54</v>
      </c>
      <c r="J52" s="6">
        <v>465898.28</v>
      </c>
      <c r="K52" s="6">
        <v>850536.14</v>
      </c>
      <c r="L52" s="6">
        <v>449360.71</v>
      </c>
      <c r="M52" s="6">
        <v>438996.16</v>
      </c>
      <c r="N52" s="6">
        <v>440723.45</v>
      </c>
      <c r="O52" s="6">
        <f t="shared" si="4"/>
        <v>5611112.2300000004</v>
      </c>
      <c r="P52" s="77">
        <f t="shared" si="5"/>
        <v>2.8238288774292391E-2</v>
      </c>
    </row>
    <row r="53" spans="2:16" hidden="1" outlineLevel="1">
      <c r="B53" s="4" t="s">
        <v>59</v>
      </c>
      <c r="C53" s="6">
        <v>412830.79</v>
      </c>
      <c r="D53" s="6">
        <v>386568.7</v>
      </c>
      <c r="E53" s="6">
        <v>370238.44</v>
      </c>
      <c r="F53" s="6">
        <v>295294.21000000002</v>
      </c>
      <c r="G53" s="6">
        <v>223309.77</v>
      </c>
      <c r="H53" s="6">
        <v>183678.35</v>
      </c>
      <c r="I53" s="6">
        <v>12099.68</v>
      </c>
      <c r="J53" s="6">
        <v>916959.26</v>
      </c>
      <c r="K53" s="6">
        <v>537319.93999999994</v>
      </c>
      <c r="L53" s="6">
        <v>634532.43999999994</v>
      </c>
      <c r="M53" s="6">
        <v>545262.96</v>
      </c>
      <c r="N53" s="6">
        <v>521699.05</v>
      </c>
      <c r="O53" s="6">
        <f t="shared" si="4"/>
        <v>5039793.59</v>
      </c>
      <c r="P53" s="77">
        <f t="shared" si="5"/>
        <v>2.5363090404136816E-2</v>
      </c>
    </row>
    <row r="54" spans="2:16" hidden="1" outlineLevel="1">
      <c r="B54" s="4" t="s">
        <v>60</v>
      </c>
      <c r="C54" s="6">
        <v>295778.42</v>
      </c>
      <c r="D54" s="6">
        <v>200828.72</v>
      </c>
      <c r="E54" s="6">
        <v>253817.11</v>
      </c>
      <c r="F54" s="6">
        <v>228844.41</v>
      </c>
      <c r="G54" s="6">
        <v>305338.46000000002</v>
      </c>
      <c r="H54" s="6">
        <v>442544.73</v>
      </c>
      <c r="I54" s="6">
        <v>457698.98</v>
      </c>
      <c r="J54" s="6">
        <v>364670.22</v>
      </c>
      <c r="K54" s="6">
        <v>354660.71</v>
      </c>
      <c r="L54" s="6">
        <v>434948.24</v>
      </c>
      <c r="M54" s="6">
        <v>455307.97</v>
      </c>
      <c r="N54" s="6">
        <v>266329.02</v>
      </c>
      <c r="O54" s="6">
        <f t="shared" si="4"/>
        <v>4060766.9899999998</v>
      </c>
      <c r="P54" s="77">
        <f t="shared" si="5"/>
        <v>2.0436075096778823E-2</v>
      </c>
    </row>
    <row r="55" spans="2:16" hidden="1" outlineLevel="1">
      <c r="B55" s="4" t="s">
        <v>61</v>
      </c>
      <c r="C55" s="6">
        <v>216738.24</v>
      </c>
      <c r="D55" s="6">
        <v>269054.49</v>
      </c>
      <c r="E55" s="6">
        <v>208618.85</v>
      </c>
      <c r="F55" s="6">
        <v>230324.49</v>
      </c>
      <c r="G55" s="6">
        <v>302360.01</v>
      </c>
      <c r="H55" s="6">
        <v>245516.26</v>
      </c>
      <c r="I55" s="6">
        <v>235187.97</v>
      </c>
      <c r="J55" s="6">
        <v>241833.98</v>
      </c>
      <c r="K55" s="6">
        <v>271609.09999999998</v>
      </c>
      <c r="L55" s="6">
        <v>282264.78999999998</v>
      </c>
      <c r="M55" s="6">
        <v>331072.13</v>
      </c>
      <c r="N55" s="6">
        <v>321384.87</v>
      </c>
      <c r="O55" s="6">
        <f t="shared" si="4"/>
        <v>3155965.18</v>
      </c>
      <c r="P55" s="77">
        <f t="shared" si="5"/>
        <v>1.5882600892916314E-2</v>
      </c>
    </row>
    <row r="56" spans="2:16" hidden="1" outlineLevel="1">
      <c r="B56" s="4" t="s">
        <v>62</v>
      </c>
      <c r="C56" s="6">
        <v>2424543.1800000002</v>
      </c>
      <c r="D56" s="6">
        <v>2112293.5699999998</v>
      </c>
      <c r="E56" s="6">
        <v>2275565.34</v>
      </c>
      <c r="F56" s="6">
        <v>1958430.7</v>
      </c>
      <c r="G56" s="6">
        <v>2113307.19</v>
      </c>
      <c r="H56" s="6">
        <v>2035469.26</v>
      </c>
      <c r="I56" s="6">
        <v>2185708.36</v>
      </c>
      <c r="J56" s="6">
        <v>2018481.28</v>
      </c>
      <c r="K56" s="6">
        <v>2092924.62</v>
      </c>
      <c r="L56" s="6">
        <v>2091009.76</v>
      </c>
      <c r="M56" s="6">
        <v>2053171.79</v>
      </c>
      <c r="N56" s="6">
        <v>2157648.63</v>
      </c>
      <c r="O56" s="6">
        <f t="shared" si="4"/>
        <v>25518553.68</v>
      </c>
      <c r="P56" s="77">
        <f t="shared" si="5"/>
        <v>0.12842378807991187</v>
      </c>
    </row>
    <row r="57" spans="2:16" hidden="1" outlineLevel="1">
      <c r="B57" s="4" t="s">
        <v>63</v>
      </c>
      <c r="C57" s="6">
        <v>145751.63</v>
      </c>
      <c r="D57" s="6">
        <v>191520.01</v>
      </c>
      <c r="E57" s="6">
        <v>169776.06</v>
      </c>
      <c r="F57" s="6">
        <v>86342.25</v>
      </c>
      <c r="G57" s="6">
        <v>117844.1</v>
      </c>
      <c r="H57" s="6">
        <v>121610.61</v>
      </c>
      <c r="I57" s="6">
        <v>131465.34</v>
      </c>
      <c r="J57" s="6">
        <v>124485.53</v>
      </c>
      <c r="K57" s="6">
        <v>96405.62</v>
      </c>
      <c r="L57" s="6">
        <v>181612.94</v>
      </c>
      <c r="M57" s="6">
        <v>142716.93</v>
      </c>
      <c r="N57" s="6">
        <v>140795.67000000001</v>
      </c>
      <c r="O57" s="6">
        <f t="shared" si="4"/>
        <v>1650326.6899999997</v>
      </c>
      <c r="P57" s="77">
        <f t="shared" si="5"/>
        <v>8.3053768546957236E-3</v>
      </c>
    </row>
    <row r="58" spans="2:16" hidden="1" outlineLevel="1">
      <c r="B58" s="4" t="s">
        <v>64</v>
      </c>
      <c r="C58" s="6">
        <v>1466345.52</v>
      </c>
      <c r="D58" s="6">
        <v>1512354.37</v>
      </c>
      <c r="E58" s="6">
        <v>1205561.8899999999</v>
      </c>
      <c r="F58" s="6">
        <v>1353565.36</v>
      </c>
      <c r="G58" s="6">
        <v>1290775.42</v>
      </c>
      <c r="H58" s="6">
        <v>1342048.0900000001</v>
      </c>
      <c r="I58" s="6">
        <v>1300482.2</v>
      </c>
      <c r="J58" s="6">
        <v>1343570.27</v>
      </c>
      <c r="K58" s="6">
        <v>1362730.14</v>
      </c>
      <c r="L58" s="6">
        <v>886903.53</v>
      </c>
      <c r="M58" s="6">
        <v>879723.06</v>
      </c>
      <c r="N58" s="6">
        <v>848399.38</v>
      </c>
      <c r="O58" s="6">
        <f t="shared" si="4"/>
        <v>14792459.23</v>
      </c>
      <c r="P58" s="77">
        <f t="shared" si="5"/>
        <v>7.4444017210236205E-2</v>
      </c>
    </row>
    <row r="59" spans="2:16" hidden="1" outlineLevel="1">
      <c r="B59" s="4" t="s">
        <v>65</v>
      </c>
      <c r="C59" s="6">
        <v>539249.81000000006</v>
      </c>
      <c r="D59" s="6">
        <v>479927.63</v>
      </c>
      <c r="E59" s="6">
        <v>88995.53</v>
      </c>
      <c r="F59" s="6">
        <v>188267.24</v>
      </c>
      <c r="G59" s="6">
        <v>828568.44</v>
      </c>
      <c r="H59" s="6">
        <v>564753.32999999996</v>
      </c>
      <c r="I59" s="6">
        <v>558906.17000000004</v>
      </c>
      <c r="J59" s="6">
        <v>588998.23</v>
      </c>
      <c r="K59" s="6">
        <v>570710.81999999995</v>
      </c>
      <c r="L59" s="6">
        <v>492615.58</v>
      </c>
      <c r="M59" s="6">
        <v>586104.80000000005</v>
      </c>
      <c r="N59" s="6">
        <v>613913.55000000005</v>
      </c>
      <c r="O59" s="6">
        <f t="shared" si="4"/>
        <v>6101011.1299999999</v>
      </c>
      <c r="P59" s="77">
        <f t="shared" si="5"/>
        <v>3.0703736985155956E-2</v>
      </c>
    </row>
    <row r="60" spans="2:16" hidden="1" outlineLevel="1">
      <c r="B60" s="4" t="s">
        <v>66</v>
      </c>
      <c r="C60" s="6">
        <v>23981.4</v>
      </c>
      <c r="D60" s="6">
        <v>71671.78</v>
      </c>
      <c r="E60" s="6">
        <v>26793.17</v>
      </c>
      <c r="F60" s="6">
        <v>105325.45</v>
      </c>
      <c r="G60" s="6">
        <v>92869.2</v>
      </c>
      <c r="H60" s="6">
        <v>303841.36</v>
      </c>
      <c r="I60" s="6">
        <v>96286.29</v>
      </c>
      <c r="J60" s="6">
        <v>0</v>
      </c>
      <c r="K60" s="6">
        <v>145923.44</v>
      </c>
      <c r="L60" s="6">
        <v>84579.78</v>
      </c>
      <c r="M60" s="6">
        <v>148511.51999999999</v>
      </c>
      <c r="N60" s="6">
        <v>62968.92</v>
      </c>
      <c r="O60" s="6">
        <f t="shared" si="4"/>
        <v>1162752.31</v>
      </c>
      <c r="P60" s="77">
        <f t="shared" si="5"/>
        <v>5.8516269425528036E-3</v>
      </c>
    </row>
    <row r="61" spans="2:16" hidden="1" outlineLevel="1">
      <c r="B61" s="4" t="s">
        <v>67</v>
      </c>
      <c r="C61" s="6">
        <v>15278.19</v>
      </c>
      <c r="D61" s="6">
        <v>13269.1</v>
      </c>
      <c r="E61" s="6">
        <v>0</v>
      </c>
      <c r="F61" s="6">
        <v>19174.11</v>
      </c>
      <c r="G61" s="6">
        <v>91.35</v>
      </c>
      <c r="H61" s="6">
        <v>6333.14</v>
      </c>
      <c r="I61" s="6">
        <v>7437.43</v>
      </c>
      <c r="J61" s="6">
        <v>16015.77</v>
      </c>
      <c r="K61" s="6">
        <v>13701.05</v>
      </c>
      <c r="L61" s="6">
        <v>16281.81</v>
      </c>
      <c r="M61" s="6">
        <v>18227.04</v>
      </c>
      <c r="N61" s="6">
        <v>17174.28</v>
      </c>
      <c r="O61" s="6">
        <f t="shared" si="4"/>
        <v>142983.26999999999</v>
      </c>
      <c r="P61" s="77">
        <f t="shared" si="5"/>
        <v>7.1957264489657465E-4</v>
      </c>
    </row>
    <row r="62" spans="2:16" hidden="1" outlineLevel="1">
      <c r="B62" s="4" t="s">
        <v>68</v>
      </c>
      <c r="C62" s="6">
        <v>691290.77</v>
      </c>
      <c r="D62" s="6">
        <v>706195.02</v>
      </c>
      <c r="E62" s="6">
        <v>719867.9</v>
      </c>
      <c r="F62" s="6">
        <v>724028.58</v>
      </c>
      <c r="G62" s="6">
        <v>1177842.6200000001</v>
      </c>
      <c r="H62" s="6">
        <v>58612.35</v>
      </c>
      <c r="I62" s="6">
        <v>600470.44999999995</v>
      </c>
      <c r="J62" s="6">
        <v>587027.15</v>
      </c>
      <c r="K62" s="6">
        <v>562405.56999999995</v>
      </c>
      <c r="L62" s="6">
        <v>558215.49</v>
      </c>
      <c r="M62" s="6">
        <v>540509.59</v>
      </c>
      <c r="N62" s="6">
        <v>567332.82999999996</v>
      </c>
      <c r="O62" s="6">
        <f t="shared" si="4"/>
        <v>7493798.3200000012</v>
      </c>
      <c r="P62" s="77">
        <f t="shared" si="5"/>
        <v>3.7713029485504909E-2</v>
      </c>
    </row>
    <row r="63" spans="2:16" hidden="1" outlineLevel="1">
      <c r="B63" s="4" t="s">
        <v>69</v>
      </c>
      <c r="C63" s="6">
        <v>78453.600000000006</v>
      </c>
      <c r="D63" s="6">
        <v>41152.800000000003</v>
      </c>
      <c r="E63" s="6">
        <v>66255.97</v>
      </c>
      <c r="F63" s="6">
        <v>48455.82</v>
      </c>
      <c r="G63" s="6">
        <v>28815.67</v>
      </c>
      <c r="H63" s="6">
        <v>46607.06</v>
      </c>
      <c r="I63" s="6">
        <v>36373.699999999997</v>
      </c>
      <c r="J63" s="6">
        <v>45994.42</v>
      </c>
      <c r="K63" s="6">
        <v>41247.89</v>
      </c>
      <c r="L63" s="6">
        <v>17208.5</v>
      </c>
      <c r="M63" s="6">
        <v>21358.32</v>
      </c>
      <c r="N63" s="6">
        <v>104591.62</v>
      </c>
      <c r="O63" s="6">
        <f t="shared" si="4"/>
        <v>576515.37</v>
      </c>
      <c r="P63" s="77">
        <f t="shared" si="5"/>
        <v>2.901351253292972E-3</v>
      </c>
    </row>
    <row r="64" spans="2:16" hidden="1" outlineLevel="1">
      <c r="B64" s="4" t="s">
        <v>70</v>
      </c>
      <c r="C64" s="6">
        <v>915882.51</v>
      </c>
      <c r="D64" s="6">
        <v>1385596.15</v>
      </c>
      <c r="E64" s="6">
        <v>5648744.5899999999</v>
      </c>
      <c r="F64" s="6">
        <v>-505642.17</v>
      </c>
      <c r="G64" s="6">
        <v>3040329.42</v>
      </c>
      <c r="H64" s="6">
        <v>1546558.58</v>
      </c>
      <c r="I64" s="6">
        <v>2133407.7799999998</v>
      </c>
      <c r="J64" s="6">
        <v>2061032.85</v>
      </c>
      <c r="K64" s="6">
        <v>1076689.1599999999</v>
      </c>
      <c r="L64" s="6">
        <v>1259475.22</v>
      </c>
      <c r="M64" s="6">
        <v>1312451.96</v>
      </c>
      <c r="N64" s="6">
        <v>5322480.76</v>
      </c>
      <c r="O64" s="6">
        <f t="shared" si="4"/>
        <v>25197006.809999995</v>
      </c>
      <c r="P64" s="77">
        <f t="shared" si="5"/>
        <v>0.12680558245554674</v>
      </c>
    </row>
    <row r="65" spans="2:16" hidden="1" outlineLevel="1">
      <c r="B65" s="4" t="s">
        <v>71</v>
      </c>
      <c r="C65" s="6">
        <v>42747.1</v>
      </c>
      <c r="D65" s="6">
        <v>248</v>
      </c>
      <c r="E65" s="6">
        <v>2715.78</v>
      </c>
      <c r="F65" s="6">
        <v>162531.51999999999</v>
      </c>
      <c r="G65" s="6">
        <v>449.21</v>
      </c>
      <c r="H65" s="6">
        <v>3677.93</v>
      </c>
      <c r="I65" s="6">
        <v>0</v>
      </c>
      <c r="J65" s="6">
        <v>6569.85</v>
      </c>
      <c r="K65" s="6">
        <v>607.70000000000005</v>
      </c>
      <c r="L65" s="6">
        <v>34758.1</v>
      </c>
      <c r="M65" s="6">
        <v>48105</v>
      </c>
      <c r="N65" s="6">
        <v>-48939.040000000001</v>
      </c>
      <c r="O65" s="6">
        <f t="shared" si="4"/>
        <v>253471.15</v>
      </c>
      <c r="P65" s="77">
        <f t="shared" si="5"/>
        <v>1.2756101172569101E-3</v>
      </c>
    </row>
    <row r="66" spans="2:16" collapsed="1">
      <c r="B66" s="5" t="s">
        <v>72</v>
      </c>
      <c r="C66" s="7">
        <f t="shared" ref="C66:O66" si="6">SUM(C43:C65)</f>
        <v>15625654.779999997</v>
      </c>
      <c r="D66" s="7">
        <f t="shared" si="6"/>
        <v>15470511.330000002</v>
      </c>
      <c r="E66" s="7">
        <f t="shared" si="6"/>
        <v>20138802.43</v>
      </c>
      <c r="F66" s="7">
        <f t="shared" si="6"/>
        <v>13621129.639999999</v>
      </c>
      <c r="G66" s="7">
        <f t="shared" si="6"/>
        <v>17533276.609999999</v>
      </c>
      <c r="H66" s="7">
        <f t="shared" si="6"/>
        <v>15120499.449999999</v>
      </c>
      <c r="I66" s="7">
        <f t="shared" si="6"/>
        <v>16770691.539999994</v>
      </c>
      <c r="J66" s="7">
        <f t="shared" si="6"/>
        <v>16911822.590000004</v>
      </c>
      <c r="K66" s="7">
        <f t="shared" si="6"/>
        <v>16379743.550000001</v>
      </c>
      <c r="L66" s="7">
        <f t="shared" si="6"/>
        <v>15409464.999999998</v>
      </c>
      <c r="M66" s="7">
        <f t="shared" si="6"/>
        <v>17217672.970000003</v>
      </c>
      <c r="N66" s="7">
        <f t="shared" si="6"/>
        <v>18506546.699999996</v>
      </c>
      <c r="O66" s="7">
        <f t="shared" si="6"/>
        <v>198705816.59000003</v>
      </c>
      <c r="P66" s="77">
        <f>SUM(P43:P65)</f>
        <v>0.99999999999999967</v>
      </c>
    </row>
    <row r="67" spans="2:16">
      <c r="B67" s="5" t="s">
        <v>154</v>
      </c>
      <c r="C67" s="7">
        <v>16940504.780000001</v>
      </c>
      <c r="D67" s="7">
        <v>17553163.43</v>
      </c>
      <c r="E67" s="7">
        <v>16224586.630000001</v>
      </c>
      <c r="F67" s="7">
        <v>17311189.25</v>
      </c>
      <c r="G67" s="7">
        <v>17559906.789999999</v>
      </c>
      <c r="H67" s="7">
        <v>16989200.649999999</v>
      </c>
      <c r="I67" s="7">
        <v>17530564.109999999</v>
      </c>
      <c r="J67" s="7">
        <v>18093416.510000002</v>
      </c>
      <c r="K67" s="7">
        <v>18758930.43</v>
      </c>
      <c r="L67" s="7">
        <v>19359952.210000001</v>
      </c>
      <c r="M67" s="7">
        <v>19029574.420000002</v>
      </c>
      <c r="N67" s="7">
        <v>19900528.420000002</v>
      </c>
      <c r="O67" s="7">
        <f>SUM(C67:N67)</f>
        <v>215251517.63000005</v>
      </c>
    </row>
    <row r="68" spans="2:16" hidden="1" outlineLevel="1">
      <c r="B68" s="4" t="s">
        <v>73</v>
      </c>
      <c r="C68" s="6">
        <v>49093.42</v>
      </c>
      <c r="D68" s="6">
        <v>69296.3</v>
      </c>
      <c r="E68" s="6">
        <v>44827.69</v>
      </c>
      <c r="F68" s="6">
        <v>40659.82</v>
      </c>
      <c r="G68" s="6">
        <v>55734.94</v>
      </c>
      <c r="H68" s="6">
        <v>26357.27</v>
      </c>
      <c r="I68" s="6">
        <v>42946.47</v>
      </c>
      <c r="J68" s="6">
        <v>48159.92</v>
      </c>
      <c r="K68" s="6">
        <v>36005.97</v>
      </c>
      <c r="L68" s="6">
        <v>54184.12</v>
      </c>
      <c r="M68" s="6">
        <v>49379.49</v>
      </c>
      <c r="N68" s="6">
        <v>48597.06</v>
      </c>
      <c r="O68" s="6">
        <f>SUM(C68:N68)</f>
        <v>565242.47</v>
      </c>
    </row>
    <row r="69" spans="2:16" hidden="1" outlineLevel="1">
      <c r="B69" s="4" t="s">
        <v>74</v>
      </c>
      <c r="C69" s="6">
        <v>74826.25</v>
      </c>
      <c r="D69" s="6">
        <v>182772.69</v>
      </c>
      <c r="E69" s="6">
        <v>103706.73</v>
      </c>
      <c r="F69" s="6">
        <v>104241.77</v>
      </c>
      <c r="G69" s="6">
        <v>92762.94</v>
      </c>
      <c r="H69" s="6">
        <v>81240.539999999994</v>
      </c>
      <c r="I69" s="6">
        <v>89220.26</v>
      </c>
      <c r="J69" s="6">
        <v>77913.02</v>
      </c>
      <c r="K69" s="6">
        <v>92168.89</v>
      </c>
      <c r="L69" s="6">
        <v>65815.259999999995</v>
      </c>
      <c r="M69" s="6">
        <v>206599.49</v>
      </c>
      <c r="N69" s="6">
        <v>92910.91</v>
      </c>
      <c r="O69" s="6">
        <f>SUM(C69:N69)</f>
        <v>1264178.75</v>
      </c>
    </row>
    <row r="70" spans="2:16" collapsed="1">
      <c r="B70" s="5" t="s">
        <v>76</v>
      </c>
      <c r="C70" s="7">
        <f>SUM(C68:C69)</f>
        <v>123919.67</v>
      </c>
      <c r="D70" s="7">
        <f t="shared" ref="D70:O70" si="7">SUM(D68:D69)</f>
        <v>252068.99</v>
      </c>
      <c r="E70" s="7">
        <f t="shared" si="7"/>
        <v>148534.41999999998</v>
      </c>
      <c r="F70" s="7">
        <f t="shared" si="7"/>
        <v>144901.59</v>
      </c>
      <c r="G70" s="7">
        <f t="shared" si="7"/>
        <v>148497.88</v>
      </c>
      <c r="H70" s="7">
        <f t="shared" si="7"/>
        <v>107597.81</v>
      </c>
      <c r="I70" s="7">
        <f t="shared" si="7"/>
        <v>132166.72999999998</v>
      </c>
      <c r="J70" s="7">
        <f t="shared" si="7"/>
        <v>126072.94</v>
      </c>
      <c r="K70" s="7">
        <f t="shared" si="7"/>
        <v>128174.86</v>
      </c>
      <c r="L70" s="7">
        <f t="shared" si="7"/>
        <v>119999.38</v>
      </c>
      <c r="M70" s="7">
        <f t="shared" si="7"/>
        <v>255978.97999999998</v>
      </c>
      <c r="N70" s="7">
        <f t="shared" si="7"/>
        <v>141507.97</v>
      </c>
      <c r="O70" s="7">
        <f t="shared" si="7"/>
        <v>1829421.22</v>
      </c>
    </row>
    <row r="71" spans="2:16" hidden="1" outlineLevel="1">
      <c r="B71" s="4" t="s">
        <v>77</v>
      </c>
      <c r="C71" s="6">
        <v>0</v>
      </c>
      <c r="D71" s="6">
        <v>0</v>
      </c>
      <c r="E71" s="6">
        <v>6000</v>
      </c>
      <c r="F71" s="6">
        <v>802.4</v>
      </c>
      <c r="G71" s="6">
        <v>0</v>
      </c>
      <c r="H71" s="6">
        <v>0</v>
      </c>
      <c r="I71" s="6">
        <v>0</v>
      </c>
      <c r="J71" s="6">
        <v>0</v>
      </c>
      <c r="K71" s="6">
        <v>76805.55</v>
      </c>
      <c r="L71" s="6">
        <v>25601.87</v>
      </c>
      <c r="M71" s="6">
        <v>25601.83</v>
      </c>
      <c r="N71" s="6">
        <v>25601.85</v>
      </c>
      <c r="O71" s="6">
        <f>SUM(C71:N71)</f>
        <v>160413.5</v>
      </c>
    </row>
    <row r="72" spans="2:16" hidden="1" outlineLevel="1">
      <c r="B72" s="4" t="s">
        <v>78</v>
      </c>
      <c r="C72" s="6">
        <v>670991.89</v>
      </c>
      <c r="D72" s="6">
        <v>467555.05</v>
      </c>
      <c r="E72" s="6">
        <v>563208.47</v>
      </c>
      <c r="F72" s="6">
        <v>472141.37</v>
      </c>
      <c r="G72" s="6">
        <v>368636.06</v>
      </c>
      <c r="H72" s="6">
        <v>323526.74</v>
      </c>
      <c r="I72" s="6">
        <v>412696.91</v>
      </c>
      <c r="J72" s="6">
        <v>391563.01</v>
      </c>
      <c r="K72" s="6">
        <v>359157.17</v>
      </c>
      <c r="L72" s="6">
        <v>508921.5</v>
      </c>
      <c r="M72" s="6">
        <v>610742.98</v>
      </c>
      <c r="N72" s="6">
        <v>473085.21</v>
      </c>
      <c r="O72" s="6">
        <f t="shared" ref="O72:O85" si="8">SUM(C72:N72)</f>
        <v>5622226.3600000003</v>
      </c>
    </row>
    <row r="73" spans="2:16" hidden="1" outlineLevel="1">
      <c r="B73" s="4" t="s">
        <v>79</v>
      </c>
      <c r="C73" s="6">
        <v>2387.0100000000002</v>
      </c>
      <c r="D73" s="6">
        <v>3371.99</v>
      </c>
      <c r="E73" s="6">
        <v>3192.76</v>
      </c>
      <c r="F73" s="6">
        <v>3082</v>
      </c>
      <c r="G73" s="6">
        <v>1977.14</v>
      </c>
      <c r="H73" s="6">
        <v>4307.3900000000003</v>
      </c>
      <c r="I73" s="6">
        <v>2539.75</v>
      </c>
      <c r="J73" s="6">
        <v>2108.9699999999998</v>
      </c>
      <c r="K73" s="6">
        <v>2650.52</v>
      </c>
      <c r="L73" s="6">
        <v>3372.39</v>
      </c>
      <c r="M73" s="6">
        <v>4488.71</v>
      </c>
      <c r="N73" s="6">
        <v>3792.8</v>
      </c>
      <c r="O73" s="6">
        <f t="shared" si="8"/>
        <v>37271.430000000008</v>
      </c>
    </row>
    <row r="74" spans="2:16" hidden="1" outlineLevel="1">
      <c r="B74" s="4" t="s">
        <v>80</v>
      </c>
      <c r="C74" s="6">
        <v>0</v>
      </c>
      <c r="D74" s="6">
        <v>0</v>
      </c>
      <c r="E74" s="6">
        <v>0</v>
      </c>
      <c r="F74" s="6">
        <v>14550</v>
      </c>
      <c r="G74" s="6">
        <v>0</v>
      </c>
      <c r="H74" s="6">
        <v>0</v>
      </c>
      <c r="I74" s="6">
        <v>0</v>
      </c>
      <c r="J74" s="6">
        <v>20301.599999999999</v>
      </c>
      <c r="K74" s="6">
        <v>0</v>
      </c>
      <c r="L74" s="6">
        <v>0</v>
      </c>
      <c r="M74" s="6">
        <v>0</v>
      </c>
      <c r="N74" s="6">
        <v>1573.26</v>
      </c>
      <c r="O74" s="6">
        <f t="shared" si="8"/>
        <v>36424.86</v>
      </c>
    </row>
    <row r="75" spans="2:16" hidden="1" outlineLevel="1">
      <c r="B75" s="4" t="s">
        <v>81</v>
      </c>
      <c r="C75" s="6">
        <v>181090.5</v>
      </c>
      <c r="D75" s="6">
        <v>250446.2</v>
      </c>
      <c r="E75" s="6">
        <v>233157.92</v>
      </c>
      <c r="F75" s="6">
        <v>-14010.02</v>
      </c>
      <c r="G75" s="6">
        <v>84667.28</v>
      </c>
      <c r="H75" s="6">
        <v>79301.539999999994</v>
      </c>
      <c r="I75" s="6">
        <v>83701.11</v>
      </c>
      <c r="J75" s="6">
        <v>1312419.3600000001</v>
      </c>
      <c r="K75" s="6">
        <v>391473.27</v>
      </c>
      <c r="L75" s="6">
        <v>59159</v>
      </c>
      <c r="M75" s="6">
        <v>114003.38</v>
      </c>
      <c r="N75" s="6">
        <v>329436.2</v>
      </c>
      <c r="O75" s="6">
        <f t="shared" si="8"/>
        <v>3104845.74</v>
      </c>
    </row>
    <row r="76" spans="2:16" hidden="1" outlineLevel="1">
      <c r="B76" s="4" t="s">
        <v>82</v>
      </c>
      <c r="C76" s="6">
        <v>73563</v>
      </c>
      <c r="D76" s="6">
        <v>70583.05</v>
      </c>
      <c r="E76" s="6">
        <v>159362.51999999999</v>
      </c>
      <c r="F76" s="6">
        <v>67405.929999999993</v>
      </c>
      <c r="G76" s="6">
        <v>-71538.850000000006</v>
      </c>
      <c r="H76" s="6">
        <v>144848.39000000001</v>
      </c>
      <c r="I76" s="6">
        <v>695823.55</v>
      </c>
      <c r="J76" s="6">
        <v>120034.09</v>
      </c>
      <c r="K76" s="6">
        <v>181121.47</v>
      </c>
      <c r="L76" s="6">
        <v>258177.01</v>
      </c>
      <c r="M76" s="6">
        <v>311127.81</v>
      </c>
      <c r="N76" s="6">
        <v>125178.4</v>
      </c>
      <c r="O76" s="6">
        <f t="shared" si="8"/>
        <v>2135686.37</v>
      </c>
    </row>
    <row r="77" spans="2:16" hidden="1" outlineLevel="1">
      <c r="B77" s="4" t="s">
        <v>83</v>
      </c>
      <c r="C77" s="6">
        <v>6184.69</v>
      </c>
      <c r="D77" s="6">
        <v>4558.67</v>
      </c>
      <c r="E77" s="6">
        <v>41211.800000000003</v>
      </c>
      <c r="F77" s="6">
        <v>4600.6000000000004</v>
      </c>
      <c r="G77" s="6">
        <v>6309.32</v>
      </c>
      <c r="H77" s="6">
        <v>7787.67</v>
      </c>
      <c r="I77" s="6">
        <v>2938.29</v>
      </c>
      <c r="J77" s="6">
        <v>7263.71</v>
      </c>
      <c r="K77" s="6">
        <v>-13479.75</v>
      </c>
      <c r="L77" s="6">
        <v>4803.62</v>
      </c>
      <c r="M77" s="6">
        <v>9842.16</v>
      </c>
      <c r="N77" s="6">
        <v>4654.26</v>
      </c>
      <c r="O77" s="6">
        <f t="shared" si="8"/>
        <v>86675.04</v>
      </c>
    </row>
    <row r="78" spans="2:16" hidden="1" outlineLevel="1">
      <c r="B78" s="4" t="s">
        <v>84</v>
      </c>
      <c r="C78" s="6">
        <v>1510964.16</v>
      </c>
      <c r="D78" s="6">
        <v>1302673.23</v>
      </c>
      <c r="E78" s="6">
        <v>754118.97</v>
      </c>
      <c r="F78" s="6">
        <v>908896.69</v>
      </c>
      <c r="G78" s="6">
        <v>595156.97</v>
      </c>
      <c r="H78" s="6">
        <v>1065738.8999999999</v>
      </c>
      <c r="I78" s="6">
        <v>695501.04</v>
      </c>
      <c r="J78" s="6">
        <v>798506.46</v>
      </c>
      <c r="K78" s="6">
        <v>880830.89</v>
      </c>
      <c r="L78" s="6">
        <v>1121410.1000000001</v>
      </c>
      <c r="M78" s="6">
        <v>578821.47</v>
      </c>
      <c r="N78" s="6">
        <v>649636.84</v>
      </c>
      <c r="O78" s="6">
        <f t="shared" si="8"/>
        <v>10862255.719999999</v>
      </c>
    </row>
    <row r="79" spans="2:16" hidden="1" outlineLevel="1">
      <c r="B79" s="4" t="s">
        <v>85</v>
      </c>
      <c r="C79" s="6">
        <v>95000</v>
      </c>
      <c r="D79" s="6">
        <v>0</v>
      </c>
      <c r="E79" s="6">
        <v>0</v>
      </c>
      <c r="F79" s="6">
        <v>0</v>
      </c>
      <c r="G79" s="6">
        <v>0</v>
      </c>
      <c r="H79" s="6">
        <v>0</v>
      </c>
      <c r="I79" s="6">
        <v>0</v>
      </c>
      <c r="J79" s="6">
        <v>0</v>
      </c>
      <c r="K79" s="6">
        <v>0</v>
      </c>
      <c r="L79" s="6">
        <v>0</v>
      </c>
      <c r="M79" s="6">
        <v>0</v>
      </c>
      <c r="N79" s="6">
        <v>994290.76</v>
      </c>
      <c r="O79" s="6">
        <f t="shared" si="8"/>
        <v>1089290.76</v>
      </c>
    </row>
    <row r="80" spans="2:16" hidden="1" outlineLevel="1">
      <c r="B80" s="4" t="s">
        <v>86</v>
      </c>
      <c r="C80" s="6">
        <v>13322</v>
      </c>
      <c r="D80" s="6">
        <v>13322</v>
      </c>
      <c r="E80" s="6">
        <v>13856.21</v>
      </c>
      <c r="F80" s="6">
        <v>13770.25</v>
      </c>
      <c r="G80" s="6">
        <v>13856.21</v>
      </c>
      <c r="H80" s="6">
        <v>23167.24</v>
      </c>
      <c r="I80" s="6">
        <v>13856.21</v>
      </c>
      <c r="J80" s="6">
        <v>30488.21</v>
      </c>
      <c r="K80" s="6">
        <v>13856.21</v>
      </c>
      <c r="L80" s="6">
        <v>13856.21</v>
      </c>
      <c r="M80" s="6">
        <v>18752.27</v>
      </c>
      <c r="N80" s="6">
        <v>13856.21</v>
      </c>
      <c r="O80" s="6">
        <f t="shared" si="8"/>
        <v>195959.22999999995</v>
      </c>
    </row>
    <row r="81" spans="2:15" hidden="1" outlineLevel="1">
      <c r="B81" s="4" t="s">
        <v>87</v>
      </c>
      <c r="C81" s="6">
        <v>254.82</v>
      </c>
      <c r="D81" s="6">
        <v>0</v>
      </c>
      <c r="E81" s="6">
        <v>0</v>
      </c>
      <c r="F81" s="6">
        <v>0</v>
      </c>
      <c r="G81" s="6">
        <v>0</v>
      </c>
      <c r="H81" s="6">
        <v>27279.72</v>
      </c>
      <c r="I81" s="6">
        <v>10952.37</v>
      </c>
      <c r="J81" s="6">
        <v>0</v>
      </c>
      <c r="K81" s="6">
        <v>34522.49</v>
      </c>
      <c r="L81" s="6">
        <v>0</v>
      </c>
      <c r="M81" s="6">
        <v>0</v>
      </c>
      <c r="N81" s="6">
        <v>0</v>
      </c>
      <c r="O81" s="6">
        <f t="shared" si="8"/>
        <v>73009.399999999994</v>
      </c>
    </row>
    <row r="82" spans="2:15" hidden="1" outlineLevel="1">
      <c r="B82" s="4" t="s">
        <v>136</v>
      </c>
      <c r="C82" s="6">
        <v>4844057.16</v>
      </c>
      <c r="D82" s="6">
        <v>4076380.21</v>
      </c>
      <c r="E82" s="6">
        <v>-8920437.3699999992</v>
      </c>
      <c r="F82" s="6">
        <v>0</v>
      </c>
      <c r="G82" s="6">
        <v>0</v>
      </c>
      <c r="H82" s="6">
        <v>0</v>
      </c>
      <c r="I82" s="6">
        <v>0</v>
      </c>
      <c r="J82" s="6">
        <v>0</v>
      </c>
      <c r="K82" s="6">
        <v>0</v>
      </c>
      <c r="L82" s="6">
        <v>0</v>
      </c>
      <c r="M82" s="6">
        <v>0</v>
      </c>
      <c r="N82" s="6">
        <v>0</v>
      </c>
      <c r="O82" s="6">
        <f>SUM(C82:N82)</f>
        <v>1.862645149230957E-9</v>
      </c>
    </row>
    <row r="83" spans="2:15" hidden="1" outlineLevel="1">
      <c r="B83" s="4" t="s">
        <v>117</v>
      </c>
      <c r="C83" s="6">
        <v>354234.41</v>
      </c>
      <c r="D83" s="6">
        <v>354234.41</v>
      </c>
      <c r="E83" s="6">
        <v>14231337.27</v>
      </c>
      <c r="F83" s="6">
        <v>5042851.93</v>
      </c>
      <c r="G83" s="6">
        <v>5195991.75</v>
      </c>
      <c r="H83" s="6">
        <v>5066523.67</v>
      </c>
      <c r="I83" s="6">
        <v>5776924.2400000002</v>
      </c>
      <c r="J83" s="6">
        <v>4300666.51</v>
      </c>
      <c r="K83" s="6">
        <v>5354676.87</v>
      </c>
      <c r="L83" s="6">
        <v>5837467.9400000004</v>
      </c>
      <c r="M83" s="6">
        <v>5906886.2800000003</v>
      </c>
      <c r="N83" s="6">
        <v>5472977.5999999996</v>
      </c>
      <c r="O83" s="6">
        <f t="shared" si="8"/>
        <v>62894772.879999995</v>
      </c>
    </row>
    <row r="84" spans="2:15" hidden="1" outlineLevel="1">
      <c r="B84" s="4" t="s">
        <v>131</v>
      </c>
      <c r="C84" s="6">
        <v>0</v>
      </c>
      <c r="D84" s="6">
        <v>0</v>
      </c>
      <c r="E84" s="6">
        <v>0</v>
      </c>
      <c r="F84" s="6">
        <v>0</v>
      </c>
      <c r="G84" s="6">
        <v>0</v>
      </c>
      <c r="H84" s="6">
        <v>0</v>
      </c>
      <c r="I84" s="6">
        <v>0</v>
      </c>
      <c r="J84" s="6">
        <v>0</v>
      </c>
      <c r="K84" s="6">
        <v>0</v>
      </c>
      <c r="L84" s="6">
        <v>0</v>
      </c>
      <c r="M84" s="6">
        <v>0</v>
      </c>
      <c r="N84" s="6">
        <v>549225.64</v>
      </c>
      <c r="O84" s="6">
        <f t="shared" si="8"/>
        <v>549225.64</v>
      </c>
    </row>
    <row r="85" spans="2:15" hidden="1" outlineLevel="1">
      <c r="B85" s="4" t="s">
        <v>118</v>
      </c>
      <c r="C85" s="6">
        <v>0</v>
      </c>
      <c r="D85" s="6">
        <v>0</v>
      </c>
      <c r="E85" s="6">
        <v>0</v>
      </c>
      <c r="F85" s="6">
        <v>0</v>
      </c>
      <c r="G85" s="6">
        <v>0</v>
      </c>
      <c r="H85" s="6">
        <v>0</v>
      </c>
      <c r="I85" s="6">
        <v>0</v>
      </c>
      <c r="J85" s="6">
        <v>0</v>
      </c>
      <c r="K85" s="6">
        <v>0</v>
      </c>
      <c r="L85" s="6">
        <v>0</v>
      </c>
      <c r="M85" s="6">
        <v>0</v>
      </c>
      <c r="N85" s="6">
        <v>1038735.3</v>
      </c>
      <c r="O85" s="6">
        <f t="shared" si="8"/>
        <v>1038735.3</v>
      </c>
    </row>
    <row r="86" spans="2:15" collapsed="1">
      <c r="B86" s="5" t="s">
        <v>90</v>
      </c>
      <c r="C86" s="7">
        <f>SUM(C71:C85)</f>
        <v>7752049.6400000006</v>
      </c>
      <c r="D86" s="7">
        <f t="shared" ref="D86:O86" si="9">SUM(D71:D85)</f>
        <v>6543124.8100000005</v>
      </c>
      <c r="E86" s="7">
        <f t="shared" si="9"/>
        <v>7085008.5500000007</v>
      </c>
      <c r="F86" s="7">
        <f t="shared" si="9"/>
        <v>6514091.1499999994</v>
      </c>
      <c r="G86" s="7">
        <f t="shared" si="9"/>
        <v>6195055.8799999999</v>
      </c>
      <c r="H86" s="7">
        <f t="shared" si="9"/>
        <v>6742481.2599999998</v>
      </c>
      <c r="I86" s="7">
        <f t="shared" si="9"/>
        <v>7694933.4700000007</v>
      </c>
      <c r="J86" s="7">
        <f t="shared" si="9"/>
        <v>6983351.9199999999</v>
      </c>
      <c r="K86" s="7">
        <f t="shared" si="9"/>
        <v>7281614.6900000004</v>
      </c>
      <c r="L86" s="7">
        <f t="shared" si="9"/>
        <v>7832769.6400000006</v>
      </c>
      <c r="M86" s="7">
        <f t="shared" si="9"/>
        <v>7580266.8900000006</v>
      </c>
      <c r="N86" s="7">
        <f t="shared" si="9"/>
        <v>9682044.3300000001</v>
      </c>
      <c r="O86" s="7">
        <f t="shared" si="9"/>
        <v>87886792.229999989</v>
      </c>
    </row>
    <row r="87" spans="2:15" hidden="1" outlineLevel="1">
      <c r="B87" s="4" t="s">
        <v>283</v>
      </c>
      <c r="C87" s="6">
        <v>220082.39</v>
      </c>
      <c r="D87" s="6">
        <v>221950.04</v>
      </c>
      <c r="E87" s="6">
        <v>227352.04</v>
      </c>
      <c r="F87" s="6">
        <v>227352.04</v>
      </c>
      <c r="G87" s="6">
        <v>233051.06</v>
      </c>
      <c r="H87" s="6">
        <v>223329.5</v>
      </c>
      <c r="I87" s="6">
        <v>225150.83</v>
      </c>
      <c r="J87" s="6">
        <v>233051.06</v>
      </c>
      <c r="K87" s="6">
        <v>237828.6</v>
      </c>
      <c r="L87" s="6">
        <v>217330.11</v>
      </c>
      <c r="M87" s="6">
        <v>237828.6</v>
      </c>
      <c r="N87" s="6">
        <v>443256.29</v>
      </c>
      <c r="O87" s="6">
        <v>2947562.56</v>
      </c>
    </row>
    <row r="88" spans="2:15" hidden="1" outlineLevel="1">
      <c r="B88" s="4" t="s">
        <v>284</v>
      </c>
      <c r="C88" s="6">
        <v>127815.25</v>
      </c>
      <c r="D88" s="6">
        <v>129053.45</v>
      </c>
      <c r="E88" s="6">
        <v>132177.03</v>
      </c>
      <c r="F88" s="6">
        <v>132177.03</v>
      </c>
      <c r="G88" s="6">
        <v>135596.44</v>
      </c>
      <c r="H88" s="6">
        <v>130467.33</v>
      </c>
      <c r="I88" s="6">
        <v>130903.36</v>
      </c>
      <c r="J88" s="6">
        <v>135596.44</v>
      </c>
      <c r="K88" s="6">
        <v>138376.16</v>
      </c>
      <c r="L88" s="6">
        <v>126413.15</v>
      </c>
      <c r="M88" s="6">
        <v>137776.16</v>
      </c>
      <c r="N88" s="6">
        <v>257671.88</v>
      </c>
      <c r="O88" s="6">
        <v>1714023.68</v>
      </c>
    </row>
    <row r="89" spans="2:15" hidden="1" outlineLevel="1">
      <c r="B89" s="4" t="s">
        <v>285</v>
      </c>
      <c r="C89" s="6">
        <v>65535.89</v>
      </c>
      <c r="D89" s="6">
        <v>64715.21</v>
      </c>
      <c r="E89" s="6">
        <v>64715.21</v>
      </c>
      <c r="F89" s="6">
        <v>64715.21</v>
      </c>
      <c r="G89" s="6">
        <v>66356.570000000007</v>
      </c>
      <c r="H89" s="6">
        <v>63894.6</v>
      </c>
      <c r="I89" s="6">
        <v>64715.21</v>
      </c>
      <c r="J89" s="6">
        <v>70637.63</v>
      </c>
      <c r="K89" s="6">
        <v>77479.5</v>
      </c>
      <c r="L89" s="6">
        <v>77390.720000000001</v>
      </c>
      <c r="M89" s="6">
        <v>67716.88</v>
      </c>
      <c r="N89" s="6">
        <v>69391.839999999997</v>
      </c>
      <c r="O89" s="6">
        <v>817264.47</v>
      </c>
    </row>
    <row r="90" spans="2:15" hidden="1" outlineLevel="1">
      <c r="B90" s="4" t="s">
        <v>286</v>
      </c>
      <c r="C90" s="6">
        <v>21934.09</v>
      </c>
      <c r="D90" s="6">
        <v>21571.74</v>
      </c>
      <c r="E90" s="6">
        <v>21571.74</v>
      </c>
      <c r="F90" s="6">
        <v>38434.339999999997</v>
      </c>
      <c r="G90" s="6">
        <v>29491.8</v>
      </c>
      <c r="H90" s="6">
        <v>28397.599999999999</v>
      </c>
      <c r="I90" s="6">
        <v>28762.32</v>
      </c>
      <c r="J90" s="6">
        <v>29491.8</v>
      </c>
      <c r="K90" s="6">
        <v>30096.400000000001</v>
      </c>
      <c r="L90" s="6">
        <v>30096.400000000001</v>
      </c>
      <c r="M90" s="6">
        <v>30096.400000000001</v>
      </c>
      <c r="N90" s="6">
        <v>30840.799999999999</v>
      </c>
      <c r="O90" s="6">
        <v>340785.43</v>
      </c>
    </row>
    <row r="91" spans="2:15" hidden="1" outlineLevel="1">
      <c r="B91" s="4" t="s">
        <v>288</v>
      </c>
      <c r="C91" s="6">
        <v>28086.81</v>
      </c>
      <c r="D91" s="6">
        <v>27735.09</v>
      </c>
      <c r="E91" s="6">
        <v>27735.09</v>
      </c>
      <c r="F91" s="6">
        <v>18490.060000000001</v>
      </c>
      <c r="G91" s="6">
        <v>18959.02</v>
      </c>
      <c r="H91" s="6">
        <v>18255.599999999999</v>
      </c>
      <c r="I91" s="6">
        <v>18490.060000000001</v>
      </c>
      <c r="J91" s="6">
        <v>18959.02</v>
      </c>
      <c r="K91" s="6">
        <v>19347.68</v>
      </c>
      <c r="L91" s="6">
        <v>19347.68</v>
      </c>
      <c r="M91" s="6">
        <v>19347.68</v>
      </c>
      <c r="N91" s="6">
        <v>19826.240000000002</v>
      </c>
      <c r="O91" s="6">
        <v>254580.03</v>
      </c>
    </row>
    <row r="92" spans="2:15" collapsed="1">
      <c r="B92" s="5" t="s">
        <v>287</v>
      </c>
      <c r="C92" s="7">
        <v>463454.43</v>
      </c>
      <c r="D92" s="7">
        <v>465025.53</v>
      </c>
      <c r="E92" s="7">
        <v>473551.11</v>
      </c>
      <c r="F92" s="7">
        <v>481168.68</v>
      </c>
      <c r="G92" s="7">
        <v>483454.89</v>
      </c>
      <c r="H92" s="7">
        <v>464344.63</v>
      </c>
      <c r="I92" s="7">
        <v>468021.78</v>
      </c>
      <c r="J92" s="7">
        <v>487735.95</v>
      </c>
      <c r="K92" s="7">
        <v>503128.34</v>
      </c>
      <c r="L92" s="7">
        <v>470578.06</v>
      </c>
      <c r="M92" s="7">
        <v>492765.72</v>
      </c>
      <c r="N92" s="7">
        <v>820987.05</v>
      </c>
      <c r="O92" s="7">
        <v>6074216.1699999999</v>
      </c>
    </row>
    <row r="93" spans="2:15" hidden="1" outlineLevel="1">
      <c r="B93" s="4" t="s">
        <v>93</v>
      </c>
      <c r="C93" s="6">
        <v>592.35</v>
      </c>
      <c r="D93" s="6">
        <v>38229.65</v>
      </c>
      <c r="E93" s="6">
        <v>21432.04</v>
      </c>
      <c r="F93" s="6">
        <v>115636.7</v>
      </c>
      <c r="G93" s="6">
        <v>128795.11</v>
      </c>
      <c r="H93" s="6">
        <v>64237.42</v>
      </c>
      <c r="I93" s="6">
        <v>106884.72</v>
      </c>
      <c r="J93" s="6">
        <v>82536.240000000005</v>
      </c>
      <c r="K93" s="6">
        <v>1457.3</v>
      </c>
      <c r="L93" s="6">
        <v>27136.39</v>
      </c>
      <c r="M93" s="6">
        <v>0</v>
      </c>
      <c r="N93" s="6">
        <v>0</v>
      </c>
      <c r="O93" s="6">
        <f t="shared" ref="O93:O98" si="10">SUM(C93:N93)</f>
        <v>586937.92000000004</v>
      </c>
    </row>
    <row r="94" spans="2:15" hidden="1" outlineLevel="1">
      <c r="B94" s="4" t="s">
        <v>96</v>
      </c>
      <c r="C94" s="6">
        <v>20093.8</v>
      </c>
      <c r="D94" s="6">
        <v>47801.91</v>
      </c>
      <c r="E94" s="6">
        <v>39853.1</v>
      </c>
      <c r="F94" s="6">
        <v>20483.41</v>
      </c>
      <c r="G94" s="6">
        <v>6869.23</v>
      </c>
      <c r="H94" s="6">
        <v>11617.05</v>
      </c>
      <c r="I94" s="6">
        <v>17285.59</v>
      </c>
      <c r="J94" s="6">
        <v>11178.93</v>
      </c>
      <c r="K94" s="6">
        <v>5268.05</v>
      </c>
      <c r="L94" s="6">
        <v>4933.42</v>
      </c>
      <c r="M94" s="6">
        <v>6489.2</v>
      </c>
      <c r="N94" s="6">
        <v>34094.36</v>
      </c>
      <c r="O94" s="6">
        <f t="shared" si="10"/>
        <v>225968.05</v>
      </c>
    </row>
    <row r="95" spans="2:15" hidden="1" outlineLevel="1">
      <c r="B95" s="4" t="s">
        <v>97</v>
      </c>
      <c r="C95" s="6">
        <v>-6261.16</v>
      </c>
      <c r="D95" s="6">
        <v>75885.83</v>
      </c>
      <c r="E95" s="6">
        <v>86770.79</v>
      </c>
      <c r="F95" s="6">
        <v>33341.58</v>
      </c>
      <c r="G95" s="6">
        <v>77497.05</v>
      </c>
      <c r="H95" s="6">
        <v>25181.48</v>
      </c>
      <c r="I95" s="6">
        <v>95522.2</v>
      </c>
      <c r="J95" s="6">
        <v>236910.22</v>
      </c>
      <c r="K95" s="6">
        <v>55347.82</v>
      </c>
      <c r="L95" s="6">
        <v>79780.75</v>
      </c>
      <c r="M95" s="6">
        <v>39655.449999999997</v>
      </c>
      <c r="N95" s="6">
        <v>3908.49</v>
      </c>
      <c r="O95" s="6">
        <f t="shared" si="10"/>
        <v>803540.49999999988</v>
      </c>
    </row>
    <row r="96" spans="2:15" hidden="1" outlineLevel="1">
      <c r="B96" s="4" t="s">
        <v>120</v>
      </c>
      <c r="C96" s="6">
        <v>829207.2</v>
      </c>
      <c r="D96" s="6">
        <v>1841548.36</v>
      </c>
      <c r="E96" s="6">
        <v>610594.66</v>
      </c>
      <c r="F96" s="6">
        <v>317577.82</v>
      </c>
      <c r="G96" s="6">
        <v>141245.57999999999</v>
      </c>
      <c r="H96" s="6">
        <v>89840.07</v>
      </c>
      <c r="I96" s="6">
        <v>71369.38</v>
      </c>
      <c r="J96" s="6">
        <v>336194.91</v>
      </c>
      <c r="K96" s="6">
        <v>-56765.33</v>
      </c>
      <c r="L96" s="6">
        <v>-9576.73</v>
      </c>
      <c r="M96" s="6">
        <v>1335.14</v>
      </c>
      <c r="N96" s="6">
        <v>21937.57</v>
      </c>
      <c r="O96" s="6">
        <f t="shared" si="10"/>
        <v>4194508.63</v>
      </c>
    </row>
    <row r="97" spans="2:15" hidden="1" outlineLevel="1">
      <c r="B97" s="4" t="s">
        <v>137</v>
      </c>
      <c r="C97" s="6">
        <v>0</v>
      </c>
      <c r="D97" s="6">
        <v>0</v>
      </c>
      <c r="E97" s="6">
        <v>0</v>
      </c>
      <c r="F97" s="6">
        <v>0</v>
      </c>
      <c r="G97" s="6">
        <v>0</v>
      </c>
      <c r="H97" s="6">
        <v>0</v>
      </c>
      <c r="I97" s="6">
        <v>0</v>
      </c>
      <c r="J97" s="6">
        <v>0</v>
      </c>
      <c r="K97" s="6">
        <v>0</v>
      </c>
      <c r="L97" s="6">
        <v>110</v>
      </c>
      <c r="M97" s="6">
        <v>0</v>
      </c>
      <c r="N97" s="6">
        <v>0</v>
      </c>
      <c r="O97" s="6">
        <f t="shared" si="10"/>
        <v>110</v>
      </c>
    </row>
    <row r="98" spans="2:15" hidden="1" outlineLevel="1">
      <c r="B98" s="4" t="s">
        <v>123</v>
      </c>
      <c r="C98" s="6">
        <v>0</v>
      </c>
      <c r="D98" s="6">
        <v>0</v>
      </c>
      <c r="E98" s="6">
        <v>0</v>
      </c>
      <c r="F98" s="6">
        <v>0</v>
      </c>
      <c r="G98" s="6">
        <v>0</v>
      </c>
      <c r="H98" s="6">
        <v>0</v>
      </c>
      <c r="I98" s="6">
        <v>0</v>
      </c>
      <c r="J98" s="6">
        <v>0</v>
      </c>
      <c r="K98" s="6">
        <v>0</v>
      </c>
      <c r="L98" s="6">
        <v>0</v>
      </c>
      <c r="M98" s="6">
        <v>0</v>
      </c>
      <c r="N98" s="6">
        <v>7513.83</v>
      </c>
      <c r="O98" s="6">
        <f t="shared" si="10"/>
        <v>7513.83</v>
      </c>
    </row>
    <row r="99" spans="2:15" collapsed="1">
      <c r="B99" s="5" t="s">
        <v>297</v>
      </c>
      <c r="C99" s="7">
        <f>SUM(C93:C98)</f>
        <v>843632.19</v>
      </c>
      <c r="D99" s="7">
        <f t="shared" ref="D99:O99" si="11">SUM(D93:D98)</f>
        <v>2003465.75</v>
      </c>
      <c r="E99" s="7">
        <f t="shared" si="11"/>
        <v>758650.59000000008</v>
      </c>
      <c r="F99" s="7">
        <f t="shared" si="11"/>
        <v>487039.51</v>
      </c>
      <c r="G99" s="7">
        <f t="shared" si="11"/>
        <v>354406.97</v>
      </c>
      <c r="H99" s="7">
        <f t="shared" si="11"/>
        <v>190876.02000000002</v>
      </c>
      <c r="I99" s="7">
        <f t="shared" si="11"/>
        <v>291061.89</v>
      </c>
      <c r="J99" s="7">
        <f t="shared" si="11"/>
        <v>666820.30000000005</v>
      </c>
      <c r="K99" s="7">
        <f t="shared" si="11"/>
        <v>5307.8399999999965</v>
      </c>
      <c r="L99" s="7">
        <f t="shared" si="11"/>
        <v>102383.83</v>
      </c>
      <c r="M99" s="7">
        <f t="shared" si="11"/>
        <v>47479.789999999994</v>
      </c>
      <c r="N99" s="7">
        <f t="shared" si="11"/>
        <v>67454.25</v>
      </c>
      <c r="O99" s="7">
        <f t="shared" si="11"/>
        <v>5818578.9299999997</v>
      </c>
    </row>
    <row r="100" spans="2:15" hidden="1" outlineLevel="1">
      <c r="B100" s="4" t="s">
        <v>97</v>
      </c>
      <c r="C100" s="6">
        <v>-6261.16</v>
      </c>
      <c r="D100" s="6">
        <v>75885.83</v>
      </c>
      <c r="E100" s="6">
        <v>86770.79</v>
      </c>
      <c r="F100" s="6">
        <v>33341.58</v>
      </c>
      <c r="G100" s="6">
        <v>77497.05</v>
      </c>
      <c r="H100" s="6">
        <v>25181.48</v>
      </c>
      <c r="I100" s="6">
        <v>95522.2</v>
      </c>
      <c r="J100" s="6">
        <v>236910.22</v>
      </c>
      <c r="K100" s="6">
        <v>55347.82</v>
      </c>
      <c r="L100" s="6">
        <v>79780.75</v>
      </c>
      <c r="M100" s="6">
        <v>39655.449999999997</v>
      </c>
      <c r="N100" s="6">
        <v>3908.49</v>
      </c>
      <c r="O100" s="6">
        <f t="shared" ref="O100" si="12">SUM(C100:N100)</f>
        <v>803540.49999999988</v>
      </c>
    </row>
    <row r="101" spans="2:15" hidden="1" outlineLevel="1">
      <c r="B101" s="4" t="s">
        <v>299</v>
      </c>
      <c r="C101" s="6">
        <v>343703.38</v>
      </c>
      <c r="D101" s="6">
        <v>336971.42</v>
      </c>
      <c r="E101" s="6">
        <v>410968.65</v>
      </c>
      <c r="F101" s="6">
        <v>428044.13</v>
      </c>
      <c r="G101" s="6">
        <v>428298.91</v>
      </c>
      <c r="H101" s="6">
        <v>4927720.2699999996</v>
      </c>
      <c r="I101" s="6">
        <v>447412.38</v>
      </c>
      <c r="J101" s="6">
        <v>455766.91</v>
      </c>
      <c r="K101" s="6">
        <v>474629.52</v>
      </c>
      <c r="L101" s="6">
        <v>527806.11</v>
      </c>
      <c r="M101" s="6">
        <v>522609.66</v>
      </c>
      <c r="N101" s="6">
        <v>465988.39</v>
      </c>
      <c r="O101" s="6">
        <f t="shared" ref="O101:O108" si="13">SUM(C101:N101)</f>
        <v>9769919.7300000004</v>
      </c>
    </row>
    <row r="102" spans="2:15" collapsed="1">
      <c r="B102" s="5" t="s">
        <v>300</v>
      </c>
      <c r="C102" s="7">
        <f>SUM(C100:C101)</f>
        <v>337442.22000000003</v>
      </c>
      <c r="D102" s="7">
        <f t="shared" ref="D102:O102" si="14">SUM(D100:D101)</f>
        <v>412857.25</v>
      </c>
      <c r="E102" s="7">
        <f t="shared" si="14"/>
        <v>497739.44</v>
      </c>
      <c r="F102" s="7">
        <f t="shared" si="14"/>
        <v>461385.71</v>
      </c>
      <c r="G102" s="7">
        <f t="shared" si="14"/>
        <v>505795.95999999996</v>
      </c>
      <c r="H102" s="7">
        <f t="shared" si="14"/>
        <v>4952901.75</v>
      </c>
      <c r="I102" s="7">
        <f t="shared" si="14"/>
        <v>542934.57999999996</v>
      </c>
      <c r="J102" s="7">
        <f t="shared" si="14"/>
        <v>692677.13</v>
      </c>
      <c r="K102" s="7">
        <f t="shared" si="14"/>
        <v>529977.34</v>
      </c>
      <c r="L102" s="7">
        <f t="shared" si="14"/>
        <v>607586.86</v>
      </c>
      <c r="M102" s="7">
        <f t="shared" si="14"/>
        <v>562265.11</v>
      </c>
      <c r="N102" s="7">
        <f t="shared" si="14"/>
        <v>469896.88</v>
      </c>
      <c r="O102" s="7">
        <f t="shared" si="14"/>
        <v>10573460.23</v>
      </c>
    </row>
    <row r="103" spans="2:15" hidden="1" outlineLevel="1">
      <c r="B103" s="4" t="s">
        <v>91</v>
      </c>
      <c r="C103" s="6">
        <v>7601.71</v>
      </c>
      <c r="D103" s="6">
        <v>9517.51</v>
      </c>
      <c r="E103" s="6">
        <v>15948.99</v>
      </c>
      <c r="F103" s="6">
        <v>131819.65</v>
      </c>
      <c r="G103" s="6">
        <v>-120889.18</v>
      </c>
      <c r="H103" s="6">
        <v>13194.49</v>
      </c>
      <c r="I103" s="6">
        <v>11497.2</v>
      </c>
      <c r="J103" s="6">
        <v>7675.17</v>
      </c>
      <c r="K103" s="6">
        <v>19735.11</v>
      </c>
      <c r="L103" s="6">
        <v>2532.75</v>
      </c>
      <c r="M103" s="6">
        <v>10466.43</v>
      </c>
      <c r="N103" s="6">
        <v>4932.91</v>
      </c>
      <c r="O103" s="6">
        <f t="shared" si="13"/>
        <v>114032.73999999999</v>
      </c>
    </row>
    <row r="104" spans="2:15" hidden="1" outlineLevel="1">
      <c r="B104" s="4" t="s">
        <v>92</v>
      </c>
      <c r="C104" s="6">
        <v>1582.96</v>
      </c>
      <c r="D104" s="6">
        <v>1588.78</v>
      </c>
      <c r="E104" s="6">
        <v>1609.37</v>
      </c>
      <c r="F104" s="6">
        <v>1596.91</v>
      </c>
      <c r="G104" s="6">
        <v>-6378.02</v>
      </c>
      <c r="H104" s="6">
        <v>0</v>
      </c>
      <c r="I104" s="6">
        <v>0</v>
      </c>
      <c r="J104" s="6">
        <v>0</v>
      </c>
      <c r="K104" s="6">
        <v>0</v>
      </c>
      <c r="L104" s="6">
        <v>0</v>
      </c>
      <c r="M104" s="6">
        <v>0</v>
      </c>
      <c r="N104" s="6">
        <v>0</v>
      </c>
      <c r="O104" s="6">
        <f t="shared" si="13"/>
        <v>-9.0949470177292824E-13</v>
      </c>
    </row>
    <row r="105" spans="2:15" hidden="1" outlineLevel="1">
      <c r="B105" s="4" t="s">
        <v>94</v>
      </c>
      <c r="C105" s="6">
        <v>3672840.1</v>
      </c>
      <c r="D105" s="6">
        <v>3013974.7</v>
      </c>
      <c r="E105" s="6">
        <v>3690524.83</v>
      </c>
      <c r="F105" s="6">
        <v>3228875.91</v>
      </c>
      <c r="G105" s="6">
        <v>3348405.71</v>
      </c>
      <c r="H105" s="6">
        <v>3465152.78</v>
      </c>
      <c r="I105" s="6">
        <v>3687772.94</v>
      </c>
      <c r="J105" s="6">
        <v>3798948.83</v>
      </c>
      <c r="K105" s="6">
        <v>4001361.81</v>
      </c>
      <c r="L105" s="6">
        <v>4218328.55</v>
      </c>
      <c r="M105" s="6">
        <v>3395955.82</v>
      </c>
      <c r="N105" s="6">
        <v>3647495.75</v>
      </c>
      <c r="O105" s="6">
        <f t="shared" si="13"/>
        <v>43169637.730000004</v>
      </c>
    </row>
    <row r="106" spans="2:15" hidden="1" outlineLevel="1">
      <c r="B106" s="4" t="s">
        <v>95</v>
      </c>
      <c r="C106" s="6">
        <v>16917330.07</v>
      </c>
      <c r="D106" s="6">
        <v>13882550.59</v>
      </c>
      <c r="E106" s="6">
        <v>16998783.010000002</v>
      </c>
      <c r="F106" s="6">
        <v>14872412.779999999</v>
      </c>
      <c r="G106" s="6">
        <v>15422963.939999999</v>
      </c>
      <c r="H106" s="6">
        <v>15960704.550000001</v>
      </c>
      <c r="I106" s="6">
        <v>16986114.129999999</v>
      </c>
      <c r="J106" s="6">
        <v>17498192.280000001</v>
      </c>
      <c r="K106" s="6">
        <v>18430514.609999999</v>
      </c>
      <c r="L106" s="6">
        <v>19429885.719999999</v>
      </c>
      <c r="M106" s="6">
        <v>15641984.4</v>
      </c>
      <c r="N106" s="6">
        <v>16800592.870000001</v>
      </c>
      <c r="O106" s="6">
        <f t="shared" si="13"/>
        <v>198842028.94999999</v>
      </c>
    </row>
    <row r="107" spans="2:15" hidden="1" outlineLevel="1">
      <c r="B107" s="4" t="s">
        <v>121</v>
      </c>
      <c r="C107" s="6">
        <v>36973.24</v>
      </c>
      <c r="D107" s="6">
        <v>38546.65</v>
      </c>
      <c r="E107" s="6">
        <v>39517.14</v>
      </c>
      <c r="F107" s="6">
        <v>28541.48</v>
      </c>
      <c r="G107" s="6">
        <v>31017.07</v>
      </c>
      <c r="H107" s="6">
        <v>34178.400000000001</v>
      </c>
      <c r="I107" s="6">
        <v>37711.58</v>
      </c>
      <c r="J107" s="6">
        <v>68323.14</v>
      </c>
      <c r="K107" s="6">
        <v>23146.240000000002</v>
      </c>
      <c r="L107" s="6">
        <v>28224.6</v>
      </c>
      <c r="M107" s="6">
        <v>45939.5</v>
      </c>
      <c r="N107" s="6">
        <v>45274.84</v>
      </c>
      <c r="O107" s="6">
        <f t="shared" si="13"/>
        <v>457393.88</v>
      </c>
    </row>
    <row r="108" spans="2:15" hidden="1" outlineLevel="1">
      <c r="B108" s="4" t="s">
        <v>122</v>
      </c>
      <c r="C108" s="6">
        <v>227527.61</v>
      </c>
      <c r="D108" s="6">
        <v>237210.15</v>
      </c>
      <c r="E108" s="6">
        <v>243182.42</v>
      </c>
      <c r="F108" s="6">
        <v>175639.86</v>
      </c>
      <c r="G108" s="6">
        <v>190874.29</v>
      </c>
      <c r="H108" s="6">
        <v>210328.62</v>
      </c>
      <c r="I108" s="6">
        <v>232071.23</v>
      </c>
      <c r="J108" s="6">
        <v>420450.07</v>
      </c>
      <c r="K108" s="6">
        <v>142438.38</v>
      </c>
      <c r="L108" s="6">
        <v>173689.87</v>
      </c>
      <c r="M108" s="6">
        <v>282704.59000000003</v>
      </c>
      <c r="N108" s="6">
        <v>278614.42</v>
      </c>
      <c r="O108" s="6">
        <f t="shared" si="13"/>
        <v>2814731.5100000002</v>
      </c>
    </row>
    <row r="109" spans="2:15" collapsed="1">
      <c r="B109" s="5" t="s">
        <v>296</v>
      </c>
      <c r="C109" s="7">
        <f>SUM(C103:C108)</f>
        <v>20863855.689999998</v>
      </c>
      <c r="D109" s="7">
        <f t="shared" ref="D109:O109" si="15">SUM(D103:D108)</f>
        <v>17183388.379999995</v>
      </c>
      <c r="E109" s="7">
        <f t="shared" si="15"/>
        <v>20989565.760000005</v>
      </c>
      <c r="F109" s="7">
        <f t="shared" si="15"/>
        <v>18438886.59</v>
      </c>
      <c r="G109" s="7">
        <f t="shared" si="15"/>
        <v>18865993.809999999</v>
      </c>
      <c r="H109" s="7">
        <f t="shared" si="15"/>
        <v>19683558.84</v>
      </c>
      <c r="I109" s="7">
        <f t="shared" si="15"/>
        <v>20955167.079999998</v>
      </c>
      <c r="J109" s="7">
        <f t="shared" si="15"/>
        <v>21793589.490000002</v>
      </c>
      <c r="K109" s="7">
        <f t="shared" si="15"/>
        <v>22617196.149999999</v>
      </c>
      <c r="L109" s="7">
        <f t="shared" si="15"/>
        <v>23852661.490000002</v>
      </c>
      <c r="M109" s="7">
        <f t="shared" si="15"/>
        <v>19377050.739999998</v>
      </c>
      <c r="N109" s="7">
        <f t="shared" si="15"/>
        <v>20776910.790000003</v>
      </c>
      <c r="O109" s="7">
        <f t="shared" si="15"/>
        <v>245397824.80999997</v>
      </c>
    </row>
    <row r="110" spans="2:15" hidden="1" outlineLevel="1">
      <c r="B110" s="4" t="s">
        <v>98</v>
      </c>
      <c r="C110" s="6">
        <v>698385.95</v>
      </c>
      <c r="D110" s="6">
        <v>658491.36</v>
      </c>
      <c r="E110" s="6">
        <v>654526.55000000005</v>
      </c>
      <c r="F110" s="6">
        <v>656139.51</v>
      </c>
      <c r="G110" s="6">
        <v>648080.79</v>
      </c>
      <c r="H110" s="6">
        <v>647595.15</v>
      </c>
      <c r="I110" s="6">
        <v>645927.81999999995</v>
      </c>
      <c r="J110" s="6">
        <v>644283.39</v>
      </c>
      <c r="K110" s="6">
        <v>645033.81000000006</v>
      </c>
      <c r="L110" s="6">
        <v>663321.28</v>
      </c>
      <c r="M110" s="6">
        <v>662201.26</v>
      </c>
      <c r="N110" s="6">
        <v>1350225.84</v>
      </c>
      <c r="O110" s="6">
        <f>SUM(C110:N110)</f>
        <v>8574212.7100000009</v>
      </c>
    </row>
    <row r="111" spans="2:15" hidden="1" outlineLevel="1">
      <c r="B111" s="4" t="s">
        <v>99</v>
      </c>
      <c r="C111" s="6">
        <v>60045.96</v>
      </c>
      <c r="D111" s="6">
        <v>60045.96</v>
      </c>
      <c r="E111" s="6">
        <v>60038.77</v>
      </c>
      <c r="F111" s="6">
        <v>60045.77</v>
      </c>
      <c r="G111" s="6">
        <v>60045.94</v>
      </c>
      <c r="H111" s="6">
        <v>60045.89</v>
      </c>
      <c r="I111" s="6">
        <v>60045.93</v>
      </c>
      <c r="J111" s="6">
        <v>60045.87</v>
      </c>
      <c r="K111" s="6">
        <v>60039.08</v>
      </c>
      <c r="L111" s="6">
        <v>60045.72</v>
      </c>
      <c r="M111" s="6">
        <v>60052.62</v>
      </c>
      <c r="N111" s="6">
        <v>60045.85</v>
      </c>
      <c r="O111" s="6">
        <f t="shared" ref="O111:O117" si="16">SUM(C111:N111)</f>
        <v>720543.36</v>
      </c>
    </row>
    <row r="112" spans="2:15" hidden="1" outlineLevel="1">
      <c r="B112" s="4" t="s">
        <v>100</v>
      </c>
      <c r="C112" s="6">
        <v>928.73</v>
      </c>
      <c r="D112" s="6">
        <v>904.48</v>
      </c>
      <c r="E112" s="6">
        <v>831.91</v>
      </c>
      <c r="F112" s="6">
        <v>550.15</v>
      </c>
      <c r="G112" s="6">
        <v>521.09</v>
      </c>
      <c r="H112" s="6">
        <v>445.76</v>
      </c>
      <c r="I112" s="6">
        <v>410.59</v>
      </c>
      <c r="J112" s="6">
        <v>294.27</v>
      </c>
      <c r="K112" s="6">
        <v>281.01</v>
      </c>
      <c r="L112" s="6">
        <v>245.51</v>
      </c>
      <c r="M112" s="6">
        <v>215.66</v>
      </c>
      <c r="N112" s="6">
        <v>167.22</v>
      </c>
      <c r="O112" s="6">
        <f t="shared" si="16"/>
        <v>5796.38</v>
      </c>
    </row>
    <row r="113" spans="2:15" hidden="1" outlineLevel="1">
      <c r="B113" s="4" t="s">
        <v>125</v>
      </c>
      <c r="C113" s="6">
        <v>1266974.57</v>
      </c>
      <c r="D113" s="6">
        <v>1231298.42</v>
      </c>
      <c r="E113" s="6">
        <v>1231298.4099999999</v>
      </c>
      <c r="F113" s="6">
        <v>1231298.4099999999</v>
      </c>
      <c r="G113" s="6">
        <v>1231298.4099999999</v>
      </c>
      <c r="H113" s="6">
        <v>1231298.43</v>
      </c>
      <c r="I113" s="6">
        <v>1231298.42</v>
      </c>
      <c r="J113" s="6">
        <v>1231298.3999999999</v>
      </c>
      <c r="K113" s="6">
        <v>1231298.42</v>
      </c>
      <c r="L113" s="6">
        <v>1231298.42</v>
      </c>
      <c r="M113" s="6">
        <v>1231298.4099999999</v>
      </c>
      <c r="N113" s="6">
        <v>1254653.3500000001</v>
      </c>
      <c r="O113" s="6">
        <f t="shared" si="16"/>
        <v>14834612.07</v>
      </c>
    </row>
    <row r="114" spans="2:15" hidden="1" outlineLevel="1">
      <c r="B114" s="4" t="s">
        <v>101</v>
      </c>
      <c r="C114" s="6">
        <v>7621673.1100000003</v>
      </c>
      <c r="D114" s="6">
        <v>7590393.8899999997</v>
      </c>
      <c r="E114" s="6">
        <v>7647025.2800000003</v>
      </c>
      <c r="F114" s="6">
        <v>7675737.7300000004</v>
      </c>
      <c r="G114" s="6">
        <v>8648826.5899999999</v>
      </c>
      <c r="H114" s="6">
        <v>7910010.0700000003</v>
      </c>
      <c r="I114" s="6">
        <v>7935979.8700000001</v>
      </c>
      <c r="J114" s="6">
        <v>7952909.6299999999</v>
      </c>
      <c r="K114" s="6">
        <v>7946852.5300000003</v>
      </c>
      <c r="L114" s="6">
        <v>7931428.8300000001</v>
      </c>
      <c r="M114" s="6">
        <v>7943303.2199999997</v>
      </c>
      <c r="N114" s="6">
        <v>21042962.120000001</v>
      </c>
      <c r="O114" s="6">
        <f t="shared" si="16"/>
        <v>107847102.87</v>
      </c>
    </row>
    <row r="115" spans="2:15" hidden="1" outlineLevel="1">
      <c r="B115" s="4" t="s">
        <v>126</v>
      </c>
      <c r="C115" s="6">
        <v>0</v>
      </c>
      <c r="D115" s="6">
        <v>0</v>
      </c>
      <c r="E115" s="6">
        <v>0</v>
      </c>
      <c r="F115" s="6">
        <v>0</v>
      </c>
      <c r="G115" s="6">
        <v>0</v>
      </c>
      <c r="H115" s="6">
        <v>0</v>
      </c>
      <c r="I115" s="6">
        <v>0</v>
      </c>
      <c r="J115" s="6">
        <v>0</v>
      </c>
      <c r="K115" s="6">
        <v>0</v>
      </c>
      <c r="L115" s="6">
        <v>0</v>
      </c>
      <c r="M115" s="6">
        <v>286.89999999999998</v>
      </c>
      <c r="N115" s="6">
        <v>2677.22</v>
      </c>
      <c r="O115" s="6">
        <f t="shared" si="16"/>
        <v>2964.12</v>
      </c>
    </row>
    <row r="116" spans="2:15" hidden="1" outlineLevel="1">
      <c r="B116" s="4" t="s">
        <v>127</v>
      </c>
      <c r="C116" s="6">
        <v>0</v>
      </c>
      <c r="D116" s="6">
        <v>0</v>
      </c>
      <c r="E116" s="6">
        <v>0</v>
      </c>
      <c r="F116" s="6">
        <v>0</v>
      </c>
      <c r="G116" s="6">
        <v>0</v>
      </c>
      <c r="H116" s="6">
        <v>0</v>
      </c>
      <c r="I116" s="6">
        <v>0</v>
      </c>
      <c r="J116" s="6">
        <v>0</v>
      </c>
      <c r="K116" s="6">
        <v>0</v>
      </c>
      <c r="L116" s="6">
        <v>0</v>
      </c>
      <c r="M116" s="6">
        <v>-286.89999999999998</v>
      </c>
      <c r="N116" s="6">
        <v>-2677.22</v>
      </c>
      <c r="O116" s="6">
        <f t="shared" si="16"/>
        <v>-2964.12</v>
      </c>
    </row>
    <row r="117" spans="2:15" hidden="1" outlineLevel="1">
      <c r="B117" s="4" t="s">
        <v>128</v>
      </c>
      <c r="C117" s="6">
        <v>0</v>
      </c>
      <c r="D117" s="6">
        <v>0</v>
      </c>
      <c r="E117" s="6">
        <v>0</v>
      </c>
      <c r="F117" s="6">
        <v>0</v>
      </c>
      <c r="G117" s="6">
        <v>0</v>
      </c>
      <c r="H117" s="6">
        <v>0</v>
      </c>
      <c r="I117" s="6">
        <v>0</v>
      </c>
      <c r="J117" s="6">
        <v>0</v>
      </c>
      <c r="K117" s="6">
        <v>0</v>
      </c>
      <c r="L117" s="6">
        <v>0</v>
      </c>
      <c r="M117" s="6">
        <v>0</v>
      </c>
      <c r="N117" s="6">
        <v>-13820641.6</v>
      </c>
      <c r="O117" s="6">
        <f t="shared" si="16"/>
        <v>-13820641.6</v>
      </c>
    </row>
    <row r="118" spans="2:15" collapsed="1">
      <c r="B118" s="5" t="s">
        <v>102</v>
      </c>
      <c r="C118" s="7">
        <f>SUM(C110:C117)</f>
        <v>9648008.3200000003</v>
      </c>
      <c r="D118" s="7">
        <f t="shared" ref="D118:O118" si="17">SUM(D110:D117)</f>
        <v>9541134.1099999994</v>
      </c>
      <c r="E118" s="7">
        <f t="shared" si="17"/>
        <v>9593720.9199999999</v>
      </c>
      <c r="F118" s="7">
        <f t="shared" si="17"/>
        <v>9623771.5700000003</v>
      </c>
      <c r="G118" s="7">
        <f t="shared" si="17"/>
        <v>10588772.82</v>
      </c>
      <c r="H118" s="7">
        <f t="shared" si="17"/>
        <v>9849395.3000000007</v>
      </c>
      <c r="I118" s="7">
        <f t="shared" si="17"/>
        <v>9873662.629999999</v>
      </c>
      <c r="J118" s="7">
        <f t="shared" si="17"/>
        <v>9888831.5600000005</v>
      </c>
      <c r="K118" s="7">
        <f t="shared" si="17"/>
        <v>9883504.8499999996</v>
      </c>
      <c r="L118" s="7">
        <f t="shared" si="17"/>
        <v>9886339.7599999998</v>
      </c>
      <c r="M118" s="7">
        <f t="shared" si="17"/>
        <v>9897071.1699999999</v>
      </c>
      <c r="N118" s="7">
        <f t="shared" si="17"/>
        <v>9887412.7800000031</v>
      </c>
      <c r="O118" s="7">
        <f t="shared" si="17"/>
        <v>118161625.79000002</v>
      </c>
    </row>
    <row r="119" spans="2:15" hidden="1" outlineLevel="1">
      <c r="B119" s="4" t="s">
        <v>104</v>
      </c>
      <c r="C119" s="6">
        <v>0</v>
      </c>
      <c r="D119" s="6">
        <v>0</v>
      </c>
      <c r="E119" s="6">
        <v>0</v>
      </c>
      <c r="F119" s="6">
        <v>0</v>
      </c>
      <c r="G119" s="6">
        <v>0</v>
      </c>
      <c r="H119" s="6">
        <v>0</v>
      </c>
      <c r="I119" s="6">
        <v>0</v>
      </c>
      <c r="J119" s="6">
        <v>0</v>
      </c>
      <c r="K119" s="6">
        <v>0</v>
      </c>
      <c r="L119" s="6">
        <v>0</v>
      </c>
      <c r="M119" s="6">
        <v>0</v>
      </c>
      <c r="N119" s="6">
        <v>0</v>
      </c>
      <c r="O119" s="6">
        <f>SUM(C119:N119)</f>
        <v>0</v>
      </c>
    </row>
    <row r="120" spans="2:15" hidden="1" outlineLevel="1">
      <c r="B120" s="4" t="s">
        <v>135</v>
      </c>
      <c r="C120" s="6">
        <v>0</v>
      </c>
      <c r="D120" s="6">
        <v>0</v>
      </c>
      <c r="E120" s="6">
        <v>0</v>
      </c>
      <c r="F120" s="6">
        <v>0</v>
      </c>
      <c r="G120" s="6">
        <v>0</v>
      </c>
      <c r="H120" s="6">
        <v>0</v>
      </c>
      <c r="I120" s="6">
        <v>0</v>
      </c>
      <c r="J120" s="6">
        <v>0</v>
      </c>
      <c r="K120" s="6">
        <v>0</v>
      </c>
      <c r="L120" s="6">
        <v>0</v>
      </c>
      <c r="M120" s="6">
        <v>0</v>
      </c>
      <c r="N120" s="6">
        <v>33635202.75</v>
      </c>
      <c r="O120" s="6">
        <f>SUM(C120:N120)</f>
        <v>33635202.75</v>
      </c>
    </row>
    <row r="121" spans="2:15" hidden="1" outlineLevel="1">
      <c r="B121" s="10" t="s">
        <v>143</v>
      </c>
      <c r="C121" s="6">
        <v>8450.41</v>
      </c>
      <c r="D121" s="6">
        <v>-7102.75</v>
      </c>
      <c r="E121" s="6">
        <v>5113.6400000000003</v>
      </c>
      <c r="F121" s="6">
        <v>8900.4599999999991</v>
      </c>
      <c r="G121" s="6">
        <v>17194.48</v>
      </c>
      <c r="H121" s="6">
        <v>10731.41</v>
      </c>
      <c r="I121" s="6">
        <v>11764.77</v>
      </c>
      <c r="J121" s="6">
        <v>19801.28</v>
      </c>
      <c r="K121" s="6">
        <v>6120.51</v>
      </c>
      <c r="L121" s="6">
        <v>-14022.06</v>
      </c>
      <c r="M121" s="6">
        <v>34459.519999999997</v>
      </c>
      <c r="N121" s="6">
        <v>-97597.74</v>
      </c>
      <c r="O121" s="6">
        <f>SUM(C121:N121)</f>
        <v>3813.9299999999785</v>
      </c>
    </row>
    <row r="122" spans="2:15" collapsed="1">
      <c r="B122" s="5" t="s">
        <v>105</v>
      </c>
      <c r="C122" s="7">
        <f>SUM(C119:C121)</f>
        <v>8450.41</v>
      </c>
      <c r="D122" s="7">
        <f t="shared" ref="D122:O122" si="18">SUM(D119:D121)</f>
        <v>-7102.75</v>
      </c>
      <c r="E122" s="7">
        <f t="shared" si="18"/>
        <v>5113.6400000000003</v>
      </c>
      <c r="F122" s="7">
        <f t="shared" si="18"/>
        <v>8900.4599999999991</v>
      </c>
      <c r="G122" s="7">
        <f t="shared" si="18"/>
        <v>17194.48</v>
      </c>
      <c r="H122" s="7">
        <f t="shared" si="18"/>
        <v>10731.41</v>
      </c>
      <c r="I122" s="7">
        <f t="shared" si="18"/>
        <v>11764.77</v>
      </c>
      <c r="J122" s="7">
        <f t="shared" si="18"/>
        <v>19801.28</v>
      </c>
      <c r="K122" s="7">
        <f t="shared" si="18"/>
        <v>6120.51</v>
      </c>
      <c r="L122" s="7">
        <f t="shared" si="18"/>
        <v>-14022.06</v>
      </c>
      <c r="M122" s="7">
        <f t="shared" si="18"/>
        <v>34459.519999999997</v>
      </c>
      <c r="N122" s="7">
        <f t="shared" si="18"/>
        <v>33537605.010000002</v>
      </c>
      <c r="O122" s="7">
        <f t="shared" si="18"/>
        <v>33639016.68</v>
      </c>
    </row>
    <row r="123" spans="2:15" hidden="1" outlineLevel="1">
      <c r="B123" s="4" t="s">
        <v>106</v>
      </c>
      <c r="C123" s="6">
        <v>7200094.6600000001</v>
      </c>
      <c r="D123" s="6">
        <v>1425678.1</v>
      </c>
      <c r="E123" s="6">
        <v>2501671.2799999998</v>
      </c>
      <c r="F123" s="6">
        <v>1515240.12</v>
      </c>
      <c r="G123" s="6">
        <v>4410432.7300000004</v>
      </c>
      <c r="H123" s="6">
        <v>4152355.78</v>
      </c>
      <c r="I123" s="6">
        <v>5839892.2999999998</v>
      </c>
      <c r="J123" s="6">
        <v>5314311</v>
      </c>
      <c r="K123" s="6">
        <v>8105130.7400000002</v>
      </c>
      <c r="L123" s="6">
        <v>10751837.98</v>
      </c>
      <c r="M123" s="6">
        <v>4359967.3600000003</v>
      </c>
      <c r="N123" s="6">
        <v>-9813116.0999999996</v>
      </c>
      <c r="O123" s="6">
        <f>SUM(C123:N123)</f>
        <v>45763495.949999996</v>
      </c>
    </row>
    <row r="124" spans="2:15" hidden="1" outlineLevel="1">
      <c r="B124" s="4" t="s">
        <v>107</v>
      </c>
      <c r="C124" s="6">
        <v>2592754.08</v>
      </c>
      <c r="D124" s="6">
        <v>513964.12</v>
      </c>
      <c r="E124" s="6">
        <v>901321.66</v>
      </c>
      <c r="F124" s="6">
        <v>546206.43999999994</v>
      </c>
      <c r="G124" s="6">
        <v>1588475.78</v>
      </c>
      <c r="H124" s="6">
        <v>1495568.08</v>
      </c>
      <c r="I124" s="6">
        <v>2103081.23</v>
      </c>
      <c r="J124" s="6">
        <v>1913871.96</v>
      </c>
      <c r="K124" s="6">
        <v>2918567.07</v>
      </c>
      <c r="L124" s="6">
        <v>3788311.41</v>
      </c>
      <c r="M124" s="6">
        <v>1561628.35</v>
      </c>
      <c r="N124" s="6">
        <v>-2573573.37</v>
      </c>
      <c r="O124" s="6">
        <f>SUM(C124:N124)</f>
        <v>17350176.810000002</v>
      </c>
    </row>
    <row r="125" spans="2:15" collapsed="1">
      <c r="B125" s="5" t="s">
        <v>108</v>
      </c>
      <c r="C125" s="7">
        <f>SUM(C123:C124)</f>
        <v>9792848.7400000002</v>
      </c>
      <c r="D125" s="7">
        <f t="shared" ref="D125:O125" si="19">SUM(D123:D124)</f>
        <v>1939642.2200000002</v>
      </c>
      <c r="E125" s="7">
        <f t="shared" si="19"/>
        <v>3402992.94</v>
      </c>
      <c r="F125" s="7">
        <f t="shared" si="19"/>
        <v>2061446.56</v>
      </c>
      <c r="G125" s="7">
        <f t="shared" si="19"/>
        <v>5998908.5100000007</v>
      </c>
      <c r="H125" s="7">
        <f t="shared" si="19"/>
        <v>5647923.8599999994</v>
      </c>
      <c r="I125" s="7">
        <f t="shared" si="19"/>
        <v>7942973.5299999993</v>
      </c>
      <c r="J125" s="7">
        <f t="shared" si="19"/>
        <v>7228182.96</v>
      </c>
      <c r="K125" s="7">
        <f t="shared" si="19"/>
        <v>11023697.810000001</v>
      </c>
      <c r="L125" s="7">
        <f t="shared" si="19"/>
        <v>14540149.390000001</v>
      </c>
      <c r="M125" s="7">
        <f t="shared" si="19"/>
        <v>5921595.7100000009</v>
      </c>
      <c r="N125" s="7">
        <f t="shared" si="19"/>
        <v>-12386689.469999999</v>
      </c>
      <c r="O125" s="7">
        <f t="shared" si="19"/>
        <v>63113672.759999998</v>
      </c>
    </row>
    <row r="126" spans="2:15">
      <c r="B126" s="8" t="s">
        <v>13</v>
      </c>
      <c r="C126" s="9">
        <f t="shared" ref="C126:O126" si="20">C28+C29+C42+C66+C67+C70+C86+C92+C99+C118+C122+C125</f>
        <v>148330850.72000003</v>
      </c>
      <c r="D126" s="9">
        <f t="shared" si="20"/>
        <v>143886662.24000001</v>
      </c>
      <c r="E126" s="9">
        <f t="shared" si="20"/>
        <v>149877535.99000001</v>
      </c>
      <c r="F126" s="9">
        <f t="shared" si="20"/>
        <v>140250939.59000003</v>
      </c>
      <c r="G126" s="9">
        <f t="shared" si="20"/>
        <v>145917631.63</v>
      </c>
      <c r="H126" s="9">
        <f t="shared" si="20"/>
        <v>147234391.46999997</v>
      </c>
      <c r="I126" s="9">
        <f t="shared" si="20"/>
        <v>146543430.31</v>
      </c>
      <c r="J126" s="9">
        <f t="shared" si="20"/>
        <v>159277213.95000005</v>
      </c>
      <c r="K126" s="9">
        <f t="shared" si="20"/>
        <v>154023669.84999999</v>
      </c>
      <c r="L126" s="9">
        <f t="shared" si="20"/>
        <v>161064359.10000002</v>
      </c>
      <c r="M126" s="9">
        <f t="shared" si="20"/>
        <v>155436564.96000001</v>
      </c>
      <c r="N126" s="9">
        <f t="shared" si="20"/>
        <v>190278097.38</v>
      </c>
      <c r="O126" s="9">
        <f t="shared" si="20"/>
        <v>1842121347.1900001</v>
      </c>
    </row>
    <row r="131" spans="2:6" ht="15">
      <c r="B131" s="36" t="s">
        <v>161</v>
      </c>
      <c r="C131" s="37" t="s">
        <v>162</v>
      </c>
      <c r="D131" s="37" t="s">
        <v>163</v>
      </c>
      <c r="E131" s="37" t="s">
        <v>164</v>
      </c>
      <c r="F131" s="37" t="s">
        <v>13</v>
      </c>
    </row>
    <row r="132" spans="2:6" hidden="1">
      <c r="B132" s="39" t="s">
        <v>174</v>
      </c>
      <c r="C132" s="42">
        <v>221159318.72</v>
      </c>
      <c r="D132" s="42">
        <v>131635457.28</v>
      </c>
      <c r="E132" s="42">
        <v>48897392.469999999</v>
      </c>
      <c r="F132" s="42">
        <v>401692168.47000003</v>
      </c>
    </row>
    <row r="133" spans="2:6" hidden="1">
      <c r="B133" s="39" t="s">
        <v>175</v>
      </c>
      <c r="C133" s="42">
        <v>68622681.25</v>
      </c>
      <c r="D133" s="42">
        <v>8572656.4900000002</v>
      </c>
      <c r="E133" s="42">
        <v>4136490.11</v>
      </c>
      <c r="F133" s="42">
        <v>81331827.849999994</v>
      </c>
    </row>
    <row r="134" spans="2:6" hidden="1">
      <c r="B134" s="39" t="s">
        <v>176</v>
      </c>
      <c r="C134" s="42">
        <v>14682107.529999999</v>
      </c>
      <c r="D134" s="42">
        <v>13254523.560000001</v>
      </c>
      <c r="E134" s="42">
        <v>5810632.3099999996</v>
      </c>
      <c r="F134" s="42">
        <v>33747263.399999999</v>
      </c>
    </row>
    <row r="135" spans="2:6" hidden="1">
      <c r="B135" s="39" t="s">
        <v>177</v>
      </c>
      <c r="C135" s="42">
        <v>3388.4</v>
      </c>
      <c r="D135" s="42">
        <v>613.79999999999995</v>
      </c>
      <c r="E135" s="42">
        <v>240</v>
      </c>
      <c r="F135" s="42">
        <v>4242.2</v>
      </c>
    </row>
    <row r="136" spans="2:6" hidden="1">
      <c r="B136" s="39" t="s">
        <v>178</v>
      </c>
      <c r="C136" s="42">
        <v>24261840.460000001</v>
      </c>
      <c r="D136" s="42">
        <v>13476228.51</v>
      </c>
      <c r="E136" s="42">
        <v>5457001.7199999997</v>
      </c>
      <c r="F136" s="42">
        <v>43195070.689999998</v>
      </c>
    </row>
    <row r="137" spans="2:6" hidden="1">
      <c r="B137" s="39" t="s">
        <v>179</v>
      </c>
      <c r="C137" s="42">
        <v>5357046.16</v>
      </c>
      <c r="D137" s="42">
        <v>3073314.79</v>
      </c>
      <c r="E137" s="42">
        <v>979162.6</v>
      </c>
      <c r="F137" s="42">
        <v>9409523.5500000007</v>
      </c>
    </row>
    <row r="138" spans="2:6" hidden="1">
      <c r="B138" s="39" t="s">
        <v>180</v>
      </c>
      <c r="C138" s="42">
        <v>6775354.21</v>
      </c>
      <c r="D138" s="42">
        <v>3443491.14</v>
      </c>
      <c r="E138" s="42">
        <v>1332197.1499999999</v>
      </c>
      <c r="F138" s="42">
        <v>11551042.5</v>
      </c>
    </row>
    <row r="139" spans="2:6" hidden="1">
      <c r="B139" s="39" t="s">
        <v>181</v>
      </c>
      <c r="C139" s="42">
        <v>21140789.620000001</v>
      </c>
      <c r="D139" s="42">
        <v>12121967.07</v>
      </c>
      <c r="E139" s="42">
        <v>4707407.32</v>
      </c>
      <c r="F139" s="42">
        <v>37970164.009999998</v>
      </c>
    </row>
    <row r="140" spans="2:6" hidden="1">
      <c r="B140" s="39" t="s">
        <v>182</v>
      </c>
      <c r="C140" s="42">
        <v>19689614.719999999</v>
      </c>
      <c r="D140" s="42">
        <v>16748954.23</v>
      </c>
      <c r="E140" s="42">
        <v>4439932.8899999997</v>
      </c>
      <c r="F140" s="42">
        <v>40878501.840000004</v>
      </c>
    </row>
    <row r="141" spans="2:6" hidden="1">
      <c r="B141" s="39" t="s">
        <v>183</v>
      </c>
      <c r="C141" s="42">
        <v>59079610.530000001</v>
      </c>
      <c r="D141" s="42">
        <v>22827814.989999998</v>
      </c>
      <c r="E141" s="42">
        <v>12559316.49</v>
      </c>
      <c r="F141" s="42">
        <v>94466742.010000005</v>
      </c>
    </row>
    <row r="142" spans="2:6" hidden="1">
      <c r="B142" s="39" t="s">
        <v>184</v>
      </c>
      <c r="C142" s="42">
        <v>1162689</v>
      </c>
      <c r="D142" s="42">
        <v>578001.19999999995</v>
      </c>
      <c r="E142" s="42">
        <v>243116.5</v>
      </c>
      <c r="F142" s="42">
        <v>1983806.7</v>
      </c>
    </row>
    <row r="143" spans="2:6" hidden="1">
      <c r="B143" s="39" t="s">
        <v>185</v>
      </c>
      <c r="C143" s="42">
        <v>146390.22</v>
      </c>
      <c r="D143" s="42">
        <v>821431.48</v>
      </c>
      <c r="E143" s="42">
        <v>6568.01</v>
      </c>
      <c r="F143" s="42">
        <v>974389.71</v>
      </c>
    </row>
    <row r="144" spans="2:6" hidden="1">
      <c r="B144" s="39" t="s">
        <v>186</v>
      </c>
      <c r="C144" s="42">
        <v>9728686.0899999999</v>
      </c>
      <c r="D144" s="42">
        <v>8053673.2699999996</v>
      </c>
      <c r="E144" s="42">
        <v>2426491.25</v>
      </c>
      <c r="F144" s="42">
        <v>20208850.609999999</v>
      </c>
    </row>
    <row r="145" spans="2:7" hidden="1">
      <c r="B145" s="39" t="s">
        <v>187</v>
      </c>
      <c r="C145" s="42">
        <v>-9072.01</v>
      </c>
      <c r="D145" s="42">
        <v>4731115.74</v>
      </c>
      <c r="E145" s="42">
        <v>3928.81</v>
      </c>
      <c r="F145" s="42">
        <v>4725972.54</v>
      </c>
    </row>
    <row r="146" spans="2:7" hidden="1">
      <c r="B146" s="39" t="s">
        <v>188</v>
      </c>
      <c r="C146" s="42">
        <v>874479.17</v>
      </c>
      <c r="D146" s="42">
        <v>1403107.7</v>
      </c>
      <c r="E146" s="42">
        <v>193474.33</v>
      </c>
      <c r="F146" s="42">
        <v>2471061.2000000002</v>
      </c>
    </row>
    <row r="147" spans="2:7" hidden="1">
      <c r="B147" s="39" t="s">
        <v>189</v>
      </c>
      <c r="C147" s="42">
        <v>28727290.079999998</v>
      </c>
      <c r="D147" s="42">
        <v>14882864.68</v>
      </c>
      <c r="E147" s="42">
        <v>5572959.6699999999</v>
      </c>
      <c r="F147" s="42">
        <v>49183114.43</v>
      </c>
    </row>
    <row r="148" spans="2:7" hidden="1">
      <c r="B148" s="39" t="s">
        <v>190</v>
      </c>
      <c r="C148" s="42">
        <v>100855895.93000001</v>
      </c>
      <c r="D148" s="42">
        <v>54185018.829999998</v>
      </c>
      <c r="E148" s="42">
        <v>19511687.84</v>
      </c>
      <c r="F148" s="42">
        <v>174552602.59999999</v>
      </c>
    </row>
    <row r="149" spans="2:7" hidden="1">
      <c r="B149" s="39" t="s">
        <v>191</v>
      </c>
      <c r="C149" s="42">
        <v>8590.2800000000007</v>
      </c>
      <c r="D149" s="42">
        <v>6176.02</v>
      </c>
      <c r="E149" s="43">
        <v>0</v>
      </c>
      <c r="F149" s="43">
        <v>14766.3</v>
      </c>
    </row>
    <row r="150" spans="2:7" hidden="1">
      <c r="B150" s="39" t="s">
        <v>192</v>
      </c>
      <c r="C150" s="42">
        <v>4986568.79</v>
      </c>
      <c r="D150" s="42">
        <v>2188505.13</v>
      </c>
      <c r="E150" s="42">
        <v>440055.38</v>
      </c>
      <c r="F150" s="42">
        <v>7615129.2999999998</v>
      </c>
    </row>
    <row r="151" spans="2:7" hidden="1">
      <c r="B151" s="39" t="s">
        <v>193</v>
      </c>
      <c r="C151" s="43">
        <v>0</v>
      </c>
      <c r="D151" s="42">
        <v>5645.82</v>
      </c>
      <c r="E151" s="43">
        <v>0</v>
      </c>
      <c r="F151" s="43">
        <v>5645.82</v>
      </c>
    </row>
    <row r="152" spans="2:7" hidden="1">
      <c r="B152" s="39" t="s">
        <v>194</v>
      </c>
      <c r="C152" s="42">
        <v>3192596.66</v>
      </c>
      <c r="D152" s="42">
        <v>2575124.62</v>
      </c>
      <c r="E152" s="42">
        <v>878684.61</v>
      </c>
      <c r="F152" s="42">
        <v>6646405.8899999997</v>
      </c>
    </row>
    <row r="153" spans="2:7" hidden="1">
      <c r="B153" s="39" t="s">
        <v>195</v>
      </c>
      <c r="C153" s="42">
        <v>-6073.78</v>
      </c>
      <c r="D153" s="42">
        <v>26635.58</v>
      </c>
      <c r="E153" s="42">
        <v>-34173</v>
      </c>
      <c r="F153" s="42">
        <v>-13611.2</v>
      </c>
    </row>
    <row r="154" spans="2:7" hidden="1">
      <c r="B154" s="39" t="s">
        <v>196</v>
      </c>
      <c r="C154" s="42">
        <v>917718.11</v>
      </c>
      <c r="D154" s="42">
        <v>741311.69</v>
      </c>
      <c r="E154" s="42">
        <v>243219.36</v>
      </c>
      <c r="F154" s="42">
        <v>1902249.16</v>
      </c>
    </row>
    <row r="155" spans="2:7" hidden="1">
      <c r="B155" s="39" t="s">
        <v>197</v>
      </c>
      <c r="C155" s="42">
        <v>254393.55</v>
      </c>
      <c r="D155" s="42">
        <v>204126.96</v>
      </c>
      <c r="E155" s="42">
        <v>69275.399999999994</v>
      </c>
      <c r="F155" s="42">
        <v>527795.91</v>
      </c>
    </row>
    <row r="156" spans="2:7" hidden="1">
      <c r="B156" s="39" t="s">
        <v>261</v>
      </c>
      <c r="C156" s="42">
        <v>0</v>
      </c>
      <c r="D156" s="42">
        <v>0</v>
      </c>
      <c r="E156" s="42">
        <v>0</v>
      </c>
      <c r="F156" s="42">
        <v>0</v>
      </c>
    </row>
    <row r="157" spans="2:7">
      <c r="B157" s="38" t="s">
        <v>165</v>
      </c>
      <c r="C157" s="44">
        <v>591611903.69000006</v>
      </c>
      <c r="D157" s="44">
        <v>315557760.57999998</v>
      </c>
      <c r="E157" s="44">
        <v>117875061.22</v>
      </c>
      <c r="F157" s="44">
        <f>SUM(C157:E157)</f>
        <v>1025044725.49</v>
      </c>
      <c r="G157" s="41"/>
    </row>
    <row r="158" spans="2:7">
      <c r="B158" s="39" t="s">
        <v>198</v>
      </c>
      <c r="C158" s="49">
        <v>36930904.520000003</v>
      </c>
      <c r="D158" s="49">
        <v>34924.15</v>
      </c>
      <c r="E158" s="49">
        <v>1309.31</v>
      </c>
      <c r="F158" s="49">
        <f>SUM(C158:E158)</f>
        <v>36967137.980000004</v>
      </c>
      <c r="G158" s="41"/>
    </row>
    <row r="159" spans="2:7" hidden="1">
      <c r="B159" s="39" t="s">
        <v>199</v>
      </c>
      <c r="C159" s="42">
        <v>24391877.370000001</v>
      </c>
      <c r="D159" s="42">
        <v>339802.46</v>
      </c>
      <c r="E159" s="42">
        <v>173671.76</v>
      </c>
      <c r="F159" s="42">
        <f t="shared" ref="F159:F221" si="21">SUM(C159:E159)</f>
        <v>24905351.590000004</v>
      </c>
      <c r="G159" s="41"/>
    </row>
    <row r="160" spans="2:7" hidden="1">
      <c r="B160" s="39" t="s">
        <v>200</v>
      </c>
      <c r="C160" s="42">
        <v>3117416.9</v>
      </c>
      <c r="D160" s="42">
        <v>340382.83</v>
      </c>
      <c r="E160" s="42">
        <v>13262.53</v>
      </c>
      <c r="F160" s="42">
        <f t="shared" si="21"/>
        <v>3471062.26</v>
      </c>
      <c r="G160" s="41"/>
    </row>
    <row r="161" spans="2:7" hidden="1">
      <c r="B161" s="39" t="s">
        <v>201</v>
      </c>
      <c r="C161" s="42">
        <v>313294.01</v>
      </c>
      <c r="D161" s="42">
        <v>170785.05</v>
      </c>
      <c r="E161" s="42">
        <v>7012.17</v>
      </c>
      <c r="F161" s="42">
        <f t="shared" si="21"/>
        <v>491091.23</v>
      </c>
      <c r="G161" s="41"/>
    </row>
    <row r="162" spans="2:7" hidden="1">
      <c r="B162" s="39" t="s">
        <v>202</v>
      </c>
      <c r="C162" s="42">
        <v>22643.51</v>
      </c>
      <c r="D162" s="42">
        <v>241.27</v>
      </c>
      <c r="E162" s="43">
        <v>0</v>
      </c>
      <c r="F162" s="43">
        <f t="shared" si="21"/>
        <v>22884.78</v>
      </c>
      <c r="G162" s="41"/>
    </row>
    <row r="163" spans="2:7" hidden="1">
      <c r="B163" s="39" t="s">
        <v>203</v>
      </c>
      <c r="C163" s="42">
        <v>926416.48</v>
      </c>
      <c r="D163" s="42">
        <v>51185.42</v>
      </c>
      <c r="E163" s="43">
        <v>0</v>
      </c>
      <c r="F163" s="43">
        <f t="shared" si="21"/>
        <v>977601.9</v>
      </c>
      <c r="G163" s="41"/>
    </row>
    <row r="164" spans="2:7" hidden="1">
      <c r="B164" s="39" t="s">
        <v>204</v>
      </c>
      <c r="C164" s="42">
        <v>720304.33</v>
      </c>
      <c r="D164" s="42">
        <v>331099.87</v>
      </c>
      <c r="E164" s="42">
        <v>15664.7</v>
      </c>
      <c r="F164" s="42">
        <f t="shared" si="21"/>
        <v>1067068.8999999999</v>
      </c>
      <c r="G164" s="41"/>
    </row>
    <row r="165" spans="2:7" hidden="1">
      <c r="B165" s="39" t="s">
        <v>205</v>
      </c>
      <c r="C165" s="42">
        <v>86405.47</v>
      </c>
      <c r="D165" s="42">
        <v>833.11</v>
      </c>
      <c r="E165" s="42">
        <v>0</v>
      </c>
      <c r="F165" s="42">
        <f t="shared" si="21"/>
        <v>87238.58</v>
      </c>
      <c r="G165" s="41"/>
    </row>
    <row r="166" spans="2:7" hidden="1">
      <c r="B166" s="39" t="s">
        <v>206</v>
      </c>
      <c r="C166" s="42">
        <v>11612508.74</v>
      </c>
      <c r="D166" s="42">
        <v>1494026.59</v>
      </c>
      <c r="E166" s="42">
        <v>223907.07</v>
      </c>
      <c r="F166" s="42">
        <f t="shared" si="21"/>
        <v>13330442.4</v>
      </c>
      <c r="G166" s="41"/>
    </row>
    <row r="167" spans="2:7" hidden="1">
      <c r="B167" s="39" t="s">
        <v>207</v>
      </c>
      <c r="C167" s="42">
        <v>643232.79</v>
      </c>
      <c r="D167" s="42">
        <v>132310.38</v>
      </c>
      <c r="E167" s="42">
        <v>32927.120000000003</v>
      </c>
      <c r="F167" s="42">
        <f t="shared" si="21"/>
        <v>808470.29</v>
      </c>
      <c r="G167" s="41"/>
    </row>
    <row r="168" spans="2:7" hidden="1">
      <c r="B168" s="39" t="s">
        <v>208</v>
      </c>
      <c r="C168" s="42">
        <v>2420260.9300000002</v>
      </c>
      <c r="D168" s="42">
        <v>1050208.82</v>
      </c>
      <c r="E168" s="42">
        <v>56999.08</v>
      </c>
      <c r="F168" s="42">
        <f t="shared" si="21"/>
        <v>3527468.83</v>
      </c>
      <c r="G168" s="41"/>
    </row>
    <row r="169" spans="2:7" hidden="1">
      <c r="B169" s="39" t="s">
        <v>209</v>
      </c>
      <c r="C169" s="42">
        <v>159684.97</v>
      </c>
      <c r="D169" s="42">
        <v>139384.54</v>
      </c>
      <c r="E169" s="42">
        <v>18652.77</v>
      </c>
      <c r="F169" s="42">
        <f t="shared" si="21"/>
        <v>317722.28000000003</v>
      </c>
      <c r="G169" s="41"/>
    </row>
    <row r="170" spans="2:7" hidden="1">
      <c r="B170" s="39" t="s">
        <v>210</v>
      </c>
      <c r="C170" s="42">
        <v>557973.92000000004</v>
      </c>
      <c r="D170" s="42">
        <v>63569.33</v>
      </c>
      <c r="E170" s="42">
        <v>879.43</v>
      </c>
      <c r="F170" s="42">
        <f t="shared" si="21"/>
        <v>622422.68000000005</v>
      </c>
      <c r="G170" s="41"/>
    </row>
    <row r="171" spans="2:7">
      <c r="B171" s="38" t="s">
        <v>166</v>
      </c>
      <c r="C171" s="44">
        <f>SUM(C159:C170)</f>
        <v>44972019.420000002</v>
      </c>
      <c r="D171" s="44">
        <f>SUM(D159:D170)</f>
        <v>4113829.6700000009</v>
      </c>
      <c r="E171" s="44">
        <f>SUM(E159:E170)</f>
        <v>542976.63000000012</v>
      </c>
      <c r="F171" s="44">
        <f t="shared" si="21"/>
        <v>49628825.720000006</v>
      </c>
      <c r="G171" s="41"/>
    </row>
    <row r="172" spans="2:7" hidden="1">
      <c r="B172" s="39" t="s">
        <v>262</v>
      </c>
      <c r="C172" s="42">
        <v>212815922.62</v>
      </c>
      <c r="D172" s="42">
        <v>2426932.35</v>
      </c>
      <c r="E172" s="42">
        <v>8662.66</v>
      </c>
      <c r="F172" s="42">
        <f t="shared" si="21"/>
        <v>215251517.63</v>
      </c>
      <c r="G172" s="41"/>
    </row>
    <row r="173" spans="2:7">
      <c r="B173" s="39" t="s">
        <v>263</v>
      </c>
      <c r="C173" s="49">
        <v>212815922.62</v>
      </c>
      <c r="D173" s="49">
        <v>2426932.35</v>
      </c>
      <c r="E173" s="49">
        <v>8662.66</v>
      </c>
      <c r="F173" s="49">
        <f t="shared" si="21"/>
        <v>215251517.63</v>
      </c>
      <c r="G173" s="41"/>
    </row>
    <row r="174" spans="2:7" hidden="1">
      <c r="B174" s="39" t="s">
        <v>211</v>
      </c>
      <c r="C174" s="42">
        <v>18654541.920000002</v>
      </c>
      <c r="D174" s="42">
        <v>17207.12</v>
      </c>
      <c r="E174" s="42">
        <v>68113.02</v>
      </c>
      <c r="F174" s="42">
        <f t="shared" si="21"/>
        <v>18739862.060000002</v>
      </c>
      <c r="G174" s="41"/>
    </row>
    <row r="175" spans="2:7" hidden="1">
      <c r="B175" s="39" t="s">
        <v>212</v>
      </c>
      <c r="C175" s="42">
        <v>638408.38</v>
      </c>
      <c r="D175" s="42">
        <v>632536.99</v>
      </c>
      <c r="E175" s="43">
        <v>0</v>
      </c>
      <c r="F175" s="43">
        <f t="shared" si="21"/>
        <v>1270945.3700000001</v>
      </c>
      <c r="G175" s="41"/>
    </row>
    <row r="176" spans="2:7" hidden="1">
      <c r="B176" s="39" t="s">
        <v>213</v>
      </c>
      <c r="C176" s="42">
        <v>26579814.170000002</v>
      </c>
      <c r="D176" s="42">
        <v>13581775.57</v>
      </c>
      <c r="E176" s="42">
        <v>811373.46</v>
      </c>
      <c r="F176" s="42">
        <f t="shared" si="21"/>
        <v>40972963.200000003</v>
      </c>
      <c r="G176" s="41"/>
    </row>
    <row r="177" spans="2:7" hidden="1">
      <c r="B177" s="39" t="s">
        <v>214</v>
      </c>
      <c r="C177" s="42">
        <v>56037.55</v>
      </c>
      <c r="D177" s="42">
        <v>49494.87</v>
      </c>
      <c r="E177" s="43">
        <v>0</v>
      </c>
      <c r="F177" s="43">
        <f t="shared" si="21"/>
        <v>105532.42000000001</v>
      </c>
      <c r="G177" s="41"/>
    </row>
    <row r="178" spans="2:7" hidden="1">
      <c r="B178" s="39" t="s">
        <v>215</v>
      </c>
      <c r="C178" s="42">
        <v>1655195.1</v>
      </c>
      <c r="D178" s="42">
        <v>4387310.7699999996</v>
      </c>
      <c r="E178" s="42">
        <v>49654.31</v>
      </c>
      <c r="F178" s="42">
        <f t="shared" si="21"/>
        <v>6092160.1799999988</v>
      </c>
      <c r="G178" s="41"/>
    </row>
    <row r="179" spans="2:7" hidden="1">
      <c r="B179" s="39" t="s">
        <v>216</v>
      </c>
      <c r="C179" s="43">
        <v>0</v>
      </c>
      <c r="D179" s="43">
        <v>0</v>
      </c>
      <c r="E179" s="42">
        <v>23409728.859999999</v>
      </c>
      <c r="F179" s="42">
        <f t="shared" si="21"/>
        <v>23409728.859999999</v>
      </c>
      <c r="G179" s="41"/>
    </row>
    <row r="180" spans="2:7" hidden="1">
      <c r="B180" s="39" t="s">
        <v>217</v>
      </c>
      <c r="C180" s="42">
        <v>1370.32</v>
      </c>
      <c r="D180" s="43">
        <v>0</v>
      </c>
      <c r="E180" s="42">
        <v>2527620.71</v>
      </c>
      <c r="F180" s="42">
        <f t="shared" si="21"/>
        <v>2528991.0299999998</v>
      </c>
      <c r="G180" s="41"/>
    </row>
    <row r="181" spans="2:7" hidden="1">
      <c r="B181" s="39" t="s">
        <v>218</v>
      </c>
      <c r="C181" s="42">
        <v>16825.080000000002</v>
      </c>
      <c r="D181" s="42">
        <v>184684.36</v>
      </c>
      <c r="E181" s="42">
        <v>4086838.08</v>
      </c>
      <c r="F181" s="42">
        <f t="shared" si="21"/>
        <v>4288347.5200000005</v>
      </c>
      <c r="G181" s="41"/>
    </row>
    <row r="182" spans="2:7" hidden="1">
      <c r="B182" s="39" t="s">
        <v>219</v>
      </c>
      <c r="C182" s="42">
        <v>711.17</v>
      </c>
      <c r="D182" s="42">
        <v>448900.18</v>
      </c>
      <c r="E182" s="42">
        <v>91158.65</v>
      </c>
      <c r="F182" s="42">
        <f t="shared" si="21"/>
        <v>540770</v>
      </c>
      <c r="G182" s="41"/>
    </row>
    <row r="183" spans="2:7" hidden="1">
      <c r="B183" s="39" t="s">
        <v>220</v>
      </c>
      <c r="C183" s="42">
        <v>679604.42</v>
      </c>
      <c r="D183" s="42">
        <v>4931507.8099999996</v>
      </c>
      <c r="E183" s="43">
        <v>0</v>
      </c>
      <c r="F183" s="43">
        <f t="shared" si="21"/>
        <v>5611112.2299999995</v>
      </c>
      <c r="G183" s="41"/>
    </row>
    <row r="184" spans="2:7" hidden="1">
      <c r="B184" s="39" t="s">
        <v>221</v>
      </c>
      <c r="C184" s="42">
        <v>4885177.8899999997</v>
      </c>
      <c r="D184" s="42">
        <v>3510.42</v>
      </c>
      <c r="E184" s="42">
        <v>151105.28</v>
      </c>
      <c r="F184" s="42">
        <f t="shared" si="21"/>
        <v>5039793.59</v>
      </c>
      <c r="G184" s="41"/>
    </row>
    <row r="185" spans="2:7" hidden="1">
      <c r="B185" s="39" t="s">
        <v>222</v>
      </c>
      <c r="C185" s="42">
        <v>3263956.94</v>
      </c>
      <c r="D185" s="42">
        <v>769047.29</v>
      </c>
      <c r="E185" s="42">
        <v>27762.76</v>
      </c>
      <c r="F185" s="42">
        <f t="shared" si="21"/>
        <v>4060766.9899999998</v>
      </c>
      <c r="G185" s="41"/>
    </row>
    <row r="186" spans="2:7" hidden="1">
      <c r="B186" s="39" t="s">
        <v>223</v>
      </c>
      <c r="C186" s="42">
        <v>946597</v>
      </c>
      <c r="D186" s="42">
        <v>2206568.1800000002</v>
      </c>
      <c r="E186" s="42">
        <v>2800</v>
      </c>
      <c r="F186" s="42">
        <f t="shared" si="21"/>
        <v>3155965.18</v>
      </c>
      <c r="G186" s="41"/>
    </row>
    <row r="187" spans="2:7" hidden="1">
      <c r="B187" s="39" t="s">
        <v>224</v>
      </c>
      <c r="C187" s="43">
        <v>0</v>
      </c>
      <c r="D187" s="43">
        <v>0</v>
      </c>
      <c r="E187" s="42">
        <v>25518553.68</v>
      </c>
      <c r="F187" s="42">
        <f t="shared" si="21"/>
        <v>25518553.68</v>
      </c>
      <c r="G187" s="41"/>
    </row>
    <row r="188" spans="2:7" hidden="1">
      <c r="B188" s="39" t="s">
        <v>225</v>
      </c>
      <c r="C188" s="42">
        <v>88778.73</v>
      </c>
      <c r="D188" s="42">
        <v>1551416.46</v>
      </c>
      <c r="E188" s="42">
        <v>10131.5</v>
      </c>
      <c r="F188" s="42">
        <f t="shared" si="21"/>
        <v>1650326.69</v>
      </c>
      <c r="G188" s="41"/>
    </row>
    <row r="189" spans="2:7" hidden="1">
      <c r="B189" s="39" t="s">
        <v>226</v>
      </c>
      <c r="C189" s="43">
        <v>0</v>
      </c>
      <c r="D189" s="43">
        <v>0</v>
      </c>
      <c r="E189" s="42">
        <v>14792459.23</v>
      </c>
      <c r="F189" s="42">
        <f t="shared" si="21"/>
        <v>14792459.23</v>
      </c>
      <c r="G189" s="41"/>
    </row>
    <row r="190" spans="2:7" hidden="1">
      <c r="B190" s="39" t="s">
        <v>227</v>
      </c>
      <c r="C190" s="42">
        <v>5291131.95</v>
      </c>
      <c r="D190" s="42">
        <v>630872.32999999996</v>
      </c>
      <c r="E190" s="42">
        <v>179006.85</v>
      </c>
      <c r="F190" s="42">
        <f t="shared" si="21"/>
        <v>6101011.1299999999</v>
      </c>
      <c r="G190" s="41"/>
    </row>
    <row r="191" spans="2:7" hidden="1">
      <c r="B191" s="39" t="s">
        <v>228</v>
      </c>
      <c r="C191" s="42">
        <v>1162752.31</v>
      </c>
      <c r="D191" s="43">
        <v>0</v>
      </c>
      <c r="E191" s="43">
        <v>0</v>
      </c>
      <c r="F191" s="43">
        <f t="shared" si="21"/>
        <v>1162752.31</v>
      </c>
      <c r="G191" s="41"/>
    </row>
    <row r="192" spans="2:7" hidden="1">
      <c r="B192" s="39" t="s">
        <v>229</v>
      </c>
      <c r="C192" s="42">
        <v>6733.35</v>
      </c>
      <c r="D192" s="42">
        <v>136249.92000000001</v>
      </c>
      <c r="E192" s="43">
        <v>0</v>
      </c>
      <c r="F192" s="43">
        <f t="shared" si="21"/>
        <v>142983.27000000002</v>
      </c>
      <c r="G192" s="41"/>
    </row>
    <row r="193" spans="2:8" hidden="1">
      <c r="B193" s="39" t="s">
        <v>230</v>
      </c>
      <c r="C193" s="42">
        <v>1183478.75</v>
      </c>
      <c r="D193" s="42">
        <v>6248723.46</v>
      </c>
      <c r="E193" s="42">
        <v>61596.11</v>
      </c>
      <c r="F193" s="42">
        <f t="shared" si="21"/>
        <v>7493798.3200000003</v>
      </c>
      <c r="G193" s="41"/>
    </row>
    <row r="194" spans="2:8" hidden="1">
      <c r="B194" s="39" t="s">
        <v>231</v>
      </c>
      <c r="C194" s="42">
        <v>451465.95</v>
      </c>
      <c r="D194" s="42">
        <v>125049.42</v>
      </c>
      <c r="E194" s="43">
        <v>0</v>
      </c>
      <c r="F194" s="43">
        <f t="shared" si="21"/>
        <v>576515.37</v>
      </c>
      <c r="G194" s="41"/>
    </row>
    <row r="195" spans="2:8" hidden="1">
      <c r="B195" s="39" t="s">
        <v>232</v>
      </c>
      <c r="C195" s="42">
        <v>25197006.809999999</v>
      </c>
      <c r="D195" s="43">
        <v>0</v>
      </c>
      <c r="E195" s="43">
        <v>0</v>
      </c>
      <c r="F195" s="43">
        <f t="shared" si="21"/>
        <v>25197006.809999999</v>
      </c>
      <c r="G195" s="41"/>
    </row>
    <row r="196" spans="2:8" hidden="1">
      <c r="B196" s="39" t="s">
        <v>233</v>
      </c>
      <c r="C196" s="43">
        <v>0</v>
      </c>
      <c r="D196" s="42">
        <v>253471.15</v>
      </c>
      <c r="E196" s="43">
        <v>0</v>
      </c>
      <c r="F196" s="43">
        <f t="shared" si="21"/>
        <v>253471.15</v>
      </c>
      <c r="G196" s="41"/>
    </row>
    <row r="197" spans="2:8" hidden="1">
      <c r="B197" s="39" t="s">
        <v>234</v>
      </c>
      <c r="C197" s="43">
        <v>0</v>
      </c>
      <c r="D197" s="42">
        <v>-63904.75</v>
      </c>
      <c r="E197" s="43">
        <v>0</v>
      </c>
      <c r="F197" s="43">
        <f t="shared" si="21"/>
        <v>-63904.75</v>
      </c>
      <c r="G197" s="41"/>
    </row>
    <row r="198" spans="2:8" hidden="1">
      <c r="B198" s="39" t="s">
        <v>235</v>
      </c>
      <c r="C198" s="42">
        <v>-4480741.82</v>
      </c>
      <c r="D198" s="42">
        <v>410406.40000000002</v>
      </c>
      <c r="E198" s="43">
        <v>0</v>
      </c>
      <c r="F198" s="43">
        <f t="shared" si="21"/>
        <v>-4070335.4200000004</v>
      </c>
      <c r="G198" s="41"/>
    </row>
    <row r="199" spans="2:8" hidden="1">
      <c r="B199" s="39" t="s">
        <v>236</v>
      </c>
      <c r="C199" s="42">
        <v>-12609138.630000001</v>
      </c>
      <c r="D199" s="43">
        <v>0</v>
      </c>
      <c r="E199" s="43">
        <v>0</v>
      </c>
      <c r="F199" s="43">
        <f t="shared" si="21"/>
        <v>-12609138.630000001</v>
      </c>
      <c r="G199" s="41"/>
    </row>
    <row r="200" spans="2:8">
      <c r="B200" s="38" t="s">
        <v>168</v>
      </c>
      <c r="C200" s="44">
        <v>73669707.340000004</v>
      </c>
      <c r="D200" s="44">
        <v>36504827.950000003</v>
      </c>
      <c r="E200" s="44">
        <v>71787902.5</v>
      </c>
      <c r="F200" s="44">
        <f t="shared" si="21"/>
        <v>181962437.79000002</v>
      </c>
      <c r="G200" s="41"/>
      <c r="H200" s="41"/>
    </row>
    <row r="201" spans="2:8" hidden="1">
      <c r="B201" s="39" t="s">
        <v>237</v>
      </c>
      <c r="C201" s="42">
        <v>76747.240000000005</v>
      </c>
      <c r="D201" s="42">
        <v>320438</v>
      </c>
      <c r="E201" s="42">
        <v>168057.23</v>
      </c>
      <c r="F201" s="42">
        <f t="shared" si="21"/>
        <v>565242.47</v>
      </c>
    </row>
    <row r="202" spans="2:8" hidden="1">
      <c r="B202" s="39" t="s">
        <v>238</v>
      </c>
      <c r="C202" s="42">
        <v>828274.82</v>
      </c>
      <c r="D202" s="42">
        <v>435903.93</v>
      </c>
      <c r="E202" s="42">
        <v>0</v>
      </c>
      <c r="F202" s="42">
        <f t="shared" si="21"/>
        <v>1264178.75</v>
      </c>
    </row>
    <row r="203" spans="2:8" hidden="1">
      <c r="B203" s="39" t="s">
        <v>239</v>
      </c>
      <c r="C203" s="43">
        <v>0</v>
      </c>
      <c r="D203" s="42">
        <v>160413.5</v>
      </c>
      <c r="E203" s="43">
        <v>0</v>
      </c>
      <c r="F203" s="43">
        <f t="shared" si="21"/>
        <v>160413.5</v>
      </c>
    </row>
    <row r="204" spans="2:8" hidden="1">
      <c r="B204" s="39" t="s">
        <v>240</v>
      </c>
      <c r="C204" s="42">
        <v>3757151.74</v>
      </c>
      <c r="D204" s="42">
        <v>1727450.26</v>
      </c>
      <c r="E204" s="42">
        <v>137624.35999999999</v>
      </c>
      <c r="F204" s="42">
        <f t="shared" si="21"/>
        <v>5622226.3600000003</v>
      </c>
    </row>
    <row r="205" spans="2:8" hidden="1">
      <c r="B205" s="39" t="s">
        <v>241</v>
      </c>
      <c r="C205" s="42">
        <v>30943.3</v>
      </c>
      <c r="D205" s="42">
        <v>6328.13</v>
      </c>
      <c r="E205" s="43">
        <v>0</v>
      </c>
      <c r="F205" s="43">
        <f t="shared" si="21"/>
        <v>37271.43</v>
      </c>
    </row>
    <row r="206" spans="2:8" hidden="1">
      <c r="B206" s="39" t="s">
        <v>242</v>
      </c>
      <c r="C206" s="43">
        <v>0</v>
      </c>
      <c r="D206" s="42">
        <v>34851.599999999999</v>
      </c>
      <c r="E206" s="42">
        <v>1573.26</v>
      </c>
      <c r="F206" s="42">
        <f t="shared" si="21"/>
        <v>36424.86</v>
      </c>
    </row>
    <row r="207" spans="2:8" hidden="1">
      <c r="B207" s="39" t="s">
        <v>243</v>
      </c>
      <c r="C207" s="42">
        <v>1147209.8700000001</v>
      </c>
      <c r="D207" s="42">
        <v>1103000.1499999999</v>
      </c>
      <c r="E207" s="42">
        <v>854635.72</v>
      </c>
      <c r="F207" s="42">
        <f t="shared" si="21"/>
        <v>3104845.74</v>
      </c>
    </row>
    <row r="208" spans="2:8" hidden="1">
      <c r="B208" s="39" t="s">
        <v>244</v>
      </c>
      <c r="C208" s="42">
        <v>12960.91</v>
      </c>
      <c r="D208" s="42">
        <v>-20885.509999999998</v>
      </c>
      <c r="E208" s="42">
        <v>2143610.9700000002</v>
      </c>
      <c r="F208" s="42">
        <f t="shared" si="21"/>
        <v>2135686.37</v>
      </c>
    </row>
    <row r="209" spans="2:8" hidden="1">
      <c r="B209" s="39" t="s">
        <v>245</v>
      </c>
      <c r="C209" s="42">
        <v>20462.080000000002</v>
      </c>
      <c r="D209" s="42">
        <v>55345.74</v>
      </c>
      <c r="E209" s="42">
        <v>10867.22</v>
      </c>
      <c r="F209" s="42">
        <f t="shared" si="21"/>
        <v>86675.040000000008</v>
      </c>
    </row>
    <row r="210" spans="2:8" hidden="1">
      <c r="B210" s="39" t="s">
        <v>246</v>
      </c>
      <c r="C210" s="43">
        <v>0</v>
      </c>
      <c r="D210" s="42">
        <v>95000</v>
      </c>
      <c r="E210" s="42">
        <v>994290.76</v>
      </c>
      <c r="F210" s="42">
        <f t="shared" si="21"/>
        <v>1089290.76</v>
      </c>
    </row>
    <row r="211" spans="2:8" hidden="1">
      <c r="B211" s="39" t="s">
        <v>247</v>
      </c>
      <c r="C211" s="42">
        <v>9225.07</v>
      </c>
      <c r="D211" s="42">
        <v>186734.16</v>
      </c>
      <c r="E211" s="43">
        <v>0</v>
      </c>
      <c r="F211" s="43">
        <f t="shared" si="21"/>
        <v>195959.23</v>
      </c>
    </row>
    <row r="212" spans="2:8" hidden="1">
      <c r="B212" s="39" t="s">
        <v>248</v>
      </c>
      <c r="C212" s="42">
        <v>771.37</v>
      </c>
      <c r="D212" s="42">
        <v>72238.03</v>
      </c>
      <c r="E212" s="43">
        <v>0</v>
      </c>
      <c r="F212" s="43">
        <f t="shared" si="21"/>
        <v>73009.399999999994</v>
      </c>
    </row>
    <row r="213" spans="2:8" hidden="1">
      <c r="B213" s="39" t="s">
        <v>250</v>
      </c>
      <c r="C213" s="43">
        <v>0</v>
      </c>
      <c r="D213" s="43">
        <v>0</v>
      </c>
      <c r="E213" s="42">
        <v>0</v>
      </c>
      <c r="F213" s="42">
        <f t="shared" si="21"/>
        <v>0</v>
      </c>
    </row>
    <row r="214" spans="2:8" hidden="1">
      <c r="B214" s="39" t="s">
        <v>264</v>
      </c>
      <c r="C214" s="43">
        <v>0</v>
      </c>
      <c r="D214" s="43">
        <v>0</v>
      </c>
      <c r="E214" s="42">
        <v>549225.64</v>
      </c>
      <c r="F214" s="42">
        <f t="shared" si="21"/>
        <v>549225.64</v>
      </c>
    </row>
    <row r="215" spans="2:8" hidden="1">
      <c r="B215" s="39" t="s">
        <v>265</v>
      </c>
      <c r="C215" s="43">
        <v>0</v>
      </c>
      <c r="D215" s="42">
        <v>1038735.3</v>
      </c>
      <c r="E215" s="43">
        <v>0</v>
      </c>
      <c r="F215" s="43">
        <f t="shared" si="21"/>
        <v>1038735.3</v>
      </c>
    </row>
    <row r="216" spans="2:8" hidden="1">
      <c r="B216" s="39" t="s">
        <v>251</v>
      </c>
      <c r="C216" s="42">
        <v>88904.33</v>
      </c>
      <c r="D216" s="42">
        <v>2858658.23</v>
      </c>
      <c r="E216" s="43">
        <v>0</v>
      </c>
      <c r="F216" s="43">
        <f t="shared" si="21"/>
        <v>2947562.56</v>
      </c>
    </row>
    <row r="217" spans="2:8" hidden="1">
      <c r="B217" s="39" t="s">
        <v>252</v>
      </c>
      <c r="C217" s="42">
        <v>52093.96</v>
      </c>
      <c r="D217" s="42">
        <v>1661929.72</v>
      </c>
      <c r="E217" s="43">
        <v>0</v>
      </c>
      <c r="F217" s="43">
        <f t="shared" si="21"/>
        <v>1714023.68</v>
      </c>
    </row>
    <row r="218" spans="2:8" hidden="1">
      <c r="B218" s="39" t="s">
        <v>253</v>
      </c>
      <c r="C218" s="42">
        <v>19586.96</v>
      </c>
      <c r="D218" s="42">
        <v>797677.51</v>
      </c>
      <c r="E218" s="43">
        <v>0</v>
      </c>
      <c r="F218" s="43">
        <f t="shared" si="21"/>
        <v>817264.47</v>
      </c>
    </row>
    <row r="219" spans="2:8" hidden="1">
      <c r="B219" s="39" t="s">
        <v>254</v>
      </c>
      <c r="C219" s="43">
        <v>0</v>
      </c>
      <c r="D219" s="42">
        <v>340785.43</v>
      </c>
      <c r="E219" s="43">
        <v>0</v>
      </c>
      <c r="F219" s="43">
        <f t="shared" si="21"/>
        <v>340785.43</v>
      </c>
    </row>
    <row r="220" spans="2:8" hidden="1">
      <c r="B220" s="39" t="s">
        <v>255</v>
      </c>
      <c r="C220" s="43">
        <v>0</v>
      </c>
      <c r="D220" s="42">
        <v>254580.03</v>
      </c>
      <c r="E220" s="43">
        <v>0</v>
      </c>
      <c r="F220" s="43">
        <f t="shared" si="21"/>
        <v>254580.03</v>
      </c>
    </row>
    <row r="221" spans="2:8">
      <c r="B221" s="38" t="s">
        <v>169</v>
      </c>
      <c r="C221" s="44">
        <v>6044331.6500000004</v>
      </c>
      <c r="D221" s="44">
        <v>11129184.210000001</v>
      </c>
      <c r="E221" s="44">
        <v>4859885.16</v>
      </c>
      <c r="F221" s="44">
        <f t="shared" si="21"/>
        <v>22033401.02</v>
      </c>
      <c r="G221" s="41"/>
      <c r="H221" s="41"/>
    </row>
    <row r="222" spans="2:8">
      <c r="B222" s="39" t="s">
        <v>266</v>
      </c>
      <c r="C222" s="49">
        <v>0</v>
      </c>
      <c r="D222" s="49">
        <v>0</v>
      </c>
      <c r="E222" s="49">
        <v>73757028.599999994</v>
      </c>
      <c r="F222" s="49">
        <f t="shared" ref="F222:F233" si="22">SUM(C222:E222)</f>
        <v>73757028.599999994</v>
      </c>
    </row>
    <row r="223" spans="2:8">
      <c r="B223" s="38" t="s">
        <v>171</v>
      </c>
      <c r="C223" s="44">
        <v>966044789.24000001</v>
      </c>
      <c r="D223" s="44">
        <v>369767458.91000003</v>
      </c>
      <c r="E223" s="44">
        <v>268832826.07999998</v>
      </c>
      <c r="F223" s="44">
        <f t="shared" si="22"/>
        <v>1604645074.23</v>
      </c>
    </row>
    <row r="224" spans="2:8" hidden="1">
      <c r="B224" s="39" t="s">
        <v>256</v>
      </c>
      <c r="C224" s="42">
        <v>4070101.96</v>
      </c>
      <c r="D224" s="42">
        <v>4374058</v>
      </c>
      <c r="E224" s="42">
        <v>130052.75</v>
      </c>
      <c r="F224" s="42">
        <f t="shared" si="22"/>
        <v>8574212.7100000009</v>
      </c>
    </row>
    <row r="225" spans="2:7" hidden="1">
      <c r="B225" s="39" t="s">
        <v>257</v>
      </c>
      <c r="C225" s="42">
        <v>95578.83</v>
      </c>
      <c r="D225" s="42">
        <v>550471.98</v>
      </c>
      <c r="E225" s="42">
        <v>74492.55</v>
      </c>
      <c r="F225" s="42">
        <f t="shared" si="22"/>
        <v>720543.36</v>
      </c>
    </row>
    <row r="226" spans="2:7" hidden="1">
      <c r="B226" s="39" t="s">
        <v>258</v>
      </c>
      <c r="C226" s="42">
        <v>1647.3</v>
      </c>
      <c r="D226" s="42">
        <v>4093.84</v>
      </c>
      <c r="E226" s="42">
        <v>55.24</v>
      </c>
      <c r="F226" s="42">
        <f t="shared" si="22"/>
        <v>5796.38</v>
      </c>
    </row>
    <row r="227" spans="2:7" hidden="1">
      <c r="B227" s="39" t="s">
        <v>259</v>
      </c>
      <c r="C227" s="43">
        <v>0</v>
      </c>
      <c r="D227" s="42">
        <v>14834612.07</v>
      </c>
      <c r="E227" s="43">
        <v>0</v>
      </c>
      <c r="F227" s="43">
        <f t="shared" si="22"/>
        <v>14834612.07</v>
      </c>
    </row>
    <row r="228" spans="2:7" hidden="1">
      <c r="B228" s="39" t="s">
        <v>260</v>
      </c>
      <c r="C228" s="42">
        <v>101684108.11</v>
      </c>
      <c r="D228" s="42">
        <v>6132140.04</v>
      </c>
      <c r="E228" s="42">
        <v>30854.720000000001</v>
      </c>
      <c r="F228" s="42">
        <f t="shared" si="22"/>
        <v>107847102.87</v>
      </c>
    </row>
    <row r="229" spans="2:7" hidden="1">
      <c r="B229" s="39" t="s">
        <v>267</v>
      </c>
      <c r="C229" s="42">
        <v>2964.12</v>
      </c>
      <c r="D229" s="43">
        <v>0</v>
      </c>
      <c r="E229" s="43">
        <v>0</v>
      </c>
      <c r="F229" s="43">
        <f t="shared" si="22"/>
        <v>2964.12</v>
      </c>
    </row>
    <row r="230" spans="2:7" hidden="1">
      <c r="B230" s="39" t="s">
        <v>268</v>
      </c>
      <c r="C230" s="42">
        <v>-2964.12</v>
      </c>
      <c r="D230" s="43">
        <v>0</v>
      </c>
      <c r="E230" s="43">
        <v>0</v>
      </c>
      <c r="F230" s="43">
        <f t="shared" si="22"/>
        <v>-2964.12</v>
      </c>
    </row>
    <row r="231" spans="2:7" hidden="1">
      <c r="B231" s="39" t="s">
        <v>269</v>
      </c>
      <c r="C231" s="42">
        <v>-13254251.26</v>
      </c>
      <c r="D231" s="42">
        <v>-561060.36</v>
      </c>
      <c r="E231" s="42">
        <v>-5329.98</v>
      </c>
      <c r="F231" s="42">
        <f t="shared" si="22"/>
        <v>-13820641.6</v>
      </c>
    </row>
    <row r="232" spans="2:7">
      <c r="B232" s="38" t="s">
        <v>172</v>
      </c>
      <c r="C232" s="44">
        <v>92597184.939999998</v>
      </c>
      <c r="D232" s="44">
        <v>25334315.57</v>
      </c>
      <c r="E232" s="44">
        <v>230125.28</v>
      </c>
      <c r="F232" s="44">
        <f t="shared" si="22"/>
        <v>118161625.78999999</v>
      </c>
      <c r="G232" s="41"/>
    </row>
    <row r="233" spans="2:7">
      <c r="B233" s="40" t="s">
        <v>173</v>
      </c>
      <c r="C233" s="45">
        <v>1058641974.1799999</v>
      </c>
      <c r="D233" s="45">
        <v>395101774.48000002</v>
      </c>
      <c r="E233" s="45">
        <v>269062951.36000001</v>
      </c>
      <c r="F233" s="45">
        <f t="shared" si="22"/>
        <v>1722806700.02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Planilha3"/>
  <dimension ref="B2:O227"/>
  <sheetViews>
    <sheetView workbookViewId="0">
      <pane xSplit="2" ySplit="2" topLeftCell="C3" activePane="bottomRight" state="frozen"/>
      <selection pane="topRight" activeCell="C1" sqref="C1"/>
      <selection pane="bottomLeft" activeCell="A10" sqref="A10"/>
      <selection pane="bottomRight" activeCell="G127" sqref="G127:H226"/>
    </sheetView>
  </sheetViews>
  <sheetFormatPr defaultColWidth="11.42578125" defaultRowHeight="12.75" outlineLevelRow="1"/>
  <cols>
    <col min="1" max="1" width="1.7109375" style="1" customWidth="1"/>
    <col min="2" max="2" width="59.85546875" style="1" bestFit="1" customWidth="1"/>
    <col min="3" max="15" width="15.7109375" style="1" customWidth="1"/>
    <col min="16" max="16384" width="11.42578125" style="1"/>
  </cols>
  <sheetData>
    <row r="2" spans="2:15" ht="15">
      <c r="B2" s="3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" t="s">
        <v>9</v>
      </c>
      <c r="L2" s="2" t="s">
        <v>10</v>
      </c>
      <c r="M2" s="2" t="s">
        <v>11</v>
      </c>
      <c r="N2" s="2" t="s">
        <v>12</v>
      </c>
      <c r="O2" s="2" t="s">
        <v>13</v>
      </c>
    </row>
    <row r="3" spans="2:15" hidden="1" outlineLevel="1">
      <c r="B3" s="4" t="s">
        <v>14</v>
      </c>
      <c r="C3" s="6">
        <v>31432382.030000001</v>
      </c>
      <c r="D3" s="6">
        <v>36213512.030000001</v>
      </c>
      <c r="E3" s="6">
        <v>35734329.149999999</v>
      </c>
      <c r="F3" s="6">
        <v>36185098.549999997</v>
      </c>
      <c r="G3" s="6">
        <v>36250034.149999999</v>
      </c>
      <c r="H3" s="6">
        <v>36089594.060000002</v>
      </c>
      <c r="I3" s="6">
        <v>32324742.219999999</v>
      </c>
      <c r="J3" s="6">
        <v>35299314.539999999</v>
      </c>
      <c r="K3" s="6">
        <v>35925904.600000001</v>
      </c>
      <c r="L3" s="6">
        <v>50188856.810000002</v>
      </c>
      <c r="M3" s="6">
        <v>39608493.359999999</v>
      </c>
      <c r="N3" s="6">
        <v>35722059.299999997</v>
      </c>
      <c r="O3" s="6">
        <f>SUM(C3:N3)</f>
        <v>440974320.80000007</v>
      </c>
    </row>
    <row r="4" spans="2:15" hidden="1" outlineLevel="1">
      <c r="B4" s="4" t="s">
        <v>15</v>
      </c>
      <c r="C4" s="6">
        <v>7846258.1299999999</v>
      </c>
      <c r="D4" s="6">
        <v>6499280.1399999997</v>
      </c>
      <c r="E4" s="6">
        <v>5367715.9400000004</v>
      </c>
      <c r="F4" s="6">
        <v>5238785.04</v>
      </c>
      <c r="G4" s="6">
        <v>6459869.4100000001</v>
      </c>
      <c r="H4" s="6">
        <v>6727594.6799999997</v>
      </c>
      <c r="I4" s="6">
        <v>6342104.7300000004</v>
      </c>
      <c r="J4" s="6">
        <v>5774746.8899999997</v>
      </c>
      <c r="K4" s="6">
        <v>5675557.2699999996</v>
      </c>
      <c r="L4" s="6">
        <v>8922064.7200000007</v>
      </c>
      <c r="M4" s="6">
        <v>8207112.5700000003</v>
      </c>
      <c r="N4" s="6">
        <v>12383838.390000001</v>
      </c>
      <c r="O4" s="6">
        <f t="shared" ref="O4:O25" si="0">SUM(C4:N4)</f>
        <v>85444927.910000011</v>
      </c>
    </row>
    <row r="5" spans="2:15" hidden="1" outlineLevel="1">
      <c r="B5" s="4" t="s">
        <v>16</v>
      </c>
      <c r="C5" s="6">
        <v>2163840.64</v>
      </c>
      <c r="D5" s="6">
        <v>2368335.0699999998</v>
      </c>
      <c r="E5" s="6">
        <v>2394979.2000000002</v>
      </c>
      <c r="F5" s="6">
        <v>2440973.02</v>
      </c>
      <c r="G5" s="6">
        <v>2461698.3199999998</v>
      </c>
      <c r="H5" s="6">
        <v>2523919.13</v>
      </c>
      <c r="I5" s="6">
        <v>2384552.38</v>
      </c>
      <c r="J5" s="6">
        <v>2556935</v>
      </c>
      <c r="K5" s="6">
        <v>2436774.5699999998</v>
      </c>
      <c r="L5" s="6">
        <v>2461790.23</v>
      </c>
      <c r="M5" s="6">
        <v>2371971.94</v>
      </c>
      <c r="N5" s="6">
        <v>10423088.92</v>
      </c>
      <c r="O5" s="6">
        <f t="shared" si="0"/>
        <v>36988858.420000002</v>
      </c>
    </row>
    <row r="6" spans="2:15" hidden="1" outlineLevel="1">
      <c r="B6" s="4" t="s">
        <v>17</v>
      </c>
      <c r="C6" s="6">
        <v>0</v>
      </c>
      <c r="D6" s="6">
        <v>0</v>
      </c>
      <c r="E6" s="6">
        <v>0</v>
      </c>
      <c r="F6" s="6">
        <v>845.76</v>
      </c>
      <c r="G6" s="6">
        <v>845.76</v>
      </c>
      <c r="H6" s="6">
        <v>845.76</v>
      </c>
      <c r="I6" s="6">
        <v>0</v>
      </c>
      <c r="J6" s="6">
        <v>0</v>
      </c>
      <c r="K6" s="6">
        <v>0</v>
      </c>
      <c r="L6" s="6">
        <v>2433.8000000000002</v>
      </c>
      <c r="M6" s="6">
        <v>0</v>
      </c>
      <c r="N6" s="6">
        <v>0</v>
      </c>
      <c r="O6" s="6">
        <f t="shared" si="0"/>
        <v>4971.08</v>
      </c>
    </row>
    <row r="7" spans="2:15" hidden="1" outlineLevel="1">
      <c r="B7" s="4" t="s">
        <v>18</v>
      </c>
      <c r="C7" s="6">
        <v>8301317.9000000004</v>
      </c>
      <c r="D7" s="6">
        <v>2058336.71</v>
      </c>
      <c r="E7" s="6">
        <v>3109255.85</v>
      </c>
      <c r="F7" s="6">
        <v>2461100.7999999998</v>
      </c>
      <c r="G7" s="6">
        <v>2796938.99</v>
      </c>
      <c r="H7" s="6">
        <v>2939962.52</v>
      </c>
      <c r="I7" s="6">
        <v>8489113.2300000004</v>
      </c>
      <c r="J7" s="6">
        <v>4002058.25</v>
      </c>
      <c r="K7" s="6">
        <v>3320799.68</v>
      </c>
      <c r="L7" s="6">
        <v>4389536.1399999997</v>
      </c>
      <c r="M7" s="6">
        <v>4237860.22</v>
      </c>
      <c r="N7" s="6">
        <v>5062382.8499999996</v>
      </c>
      <c r="O7" s="6">
        <f t="shared" si="0"/>
        <v>51168663.140000001</v>
      </c>
    </row>
    <row r="8" spans="2:15" hidden="1" outlineLevel="1">
      <c r="B8" s="4" t="s">
        <v>19</v>
      </c>
      <c r="C8" s="6">
        <v>2011136.95</v>
      </c>
      <c r="D8" s="6">
        <v>437330.36</v>
      </c>
      <c r="E8" s="6">
        <v>653762.66</v>
      </c>
      <c r="F8" s="6">
        <v>533490.53</v>
      </c>
      <c r="G8" s="6">
        <v>671723.09</v>
      </c>
      <c r="H8" s="6">
        <v>602609.66</v>
      </c>
      <c r="I8" s="6">
        <v>1730676.67</v>
      </c>
      <c r="J8" s="6">
        <v>758073.6</v>
      </c>
      <c r="K8" s="6">
        <v>638593.85</v>
      </c>
      <c r="L8" s="6">
        <v>776368.77</v>
      </c>
      <c r="M8" s="6">
        <v>695701.18</v>
      </c>
      <c r="N8" s="6">
        <v>977206.36</v>
      </c>
      <c r="O8" s="6">
        <f t="shared" si="0"/>
        <v>10486673.679999998</v>
      </c>
    </row>
    <row r="9" spans="2:15" hidden="1" outlineLevel="1">
      <c r="B9" s="4" t="s">
        <v>20</v>
      </c>
      <c r="C9" s="6">
        <v>2197507.94</v>
      </c>
      <c r="D9" s="6">
        <v>513640.96000000002</v>
      </c>
      <c r="E9" s="6">
        <v>824524.72</v>
      </c>
      <c r="F9" s="6">
        <v>637364.04</v>
      </c>
      <c r="G9" s="6">
        <v>746704.7</v>
      </c>
      <c r="H9" s="6">
        <v>813059.04</v>
      </c>
      <c r="I9" s="6">
        <v>2280206.98</v>
      </c>
      <c r="J9" s="6">
        <v>1037249.94</v>
      </c>
      <c r="K9" s="6">
        <v>876370.09</v>
      </c>
      <c r="L9" s="6">
        <v>1139692.5</v>
      </c>
      <c r="M9" s="6">
        <v>989148.36</v>
      </c>
      <c r="N9" s="6">
        <v>1422938.27</v>
      </c>
      <c r="O9" s="6">
        <f t="shared" si="0"/>
        <v>13478407.539999999</v>
      </c>
    </row>
    <row r="10" spans="2:15" hidden="1" outlineLevel="1">
      <c r="B10" s="4" t="s">
        <v>21</v>
      </c>
      <c r="C10" s="6">
        <v>863.79</v>
      </c>
      <c r="D10" s="6">
        <v>2899.5</v>
      </c>
      <c r="E10" s="6">
        <v>25184.01</v>
      </c>
      <c r="F10" s="6">
        <v>20733.39</v>
      </c>
      <c r="G10" s="6">
        <v>7532.6</v>
      </c>
      <c r="H10" s="6">
        <v>10179.290000000001</v>
      </c>
      <c r="I10" s="6">
        <v>32877.870000000003</v>
      </c>
      <c r="J10" s="6">
        <v>83958.79</v>
      </c>
      <c r="K10" s="6">
        <v>33514.85</v>
      </c>
      <c r="L10" s="6">
        <v>38675.760000000002</v>
      </c>
      <c r="M10" s="6">
        <v>1232527.18</v>
      </c>
      <c r="N10" s="6">
        <v>40994133.100000001</v>
      </c>
      <c r="O10" s="6">
        <f t="shared" si="0"/>
        <v>42483080.130000003</v>
      </c>
    </row>
    <row r="11" spans="2:15" hidden="1" outlineLevel="1">
      <c r="B11" s="4" t="s">
        <v>22</v>
      </c>
      <c r="C11" s="6">
        <v>2954464.34</v>
      </c>
      <c r="D11" s="6">
        <v>3096664.99</v>
      </c>
      <c r="E11" s="6">
        <v>3461379.93</v>
      </c>
      <c r="F11" s="6">
        <v>3591281.57</v>
      </c>
      <c r="G11" s="6">
        <v>3318175.53</v>
      </c>
      <c r="H11" s="6">
        <v>3610383.45</v>
      </c>
      <c r="I11" s="6">
        <v>3659964.26</v>
      </c>
      <c r="J11" s="6">
        <v>3922921.57</v>
      </c>
      <c r="K11" s="6">
        <v>3928024.6</v>
      </c>
      <c r="L11" s="6">
        <v>3792834.44</v>
      </c>
      <c r="M11" s="6">
        <v>4156245.69</v>
      </c>
      <c r="N11" s="6">
        <v>5532230.9699999997</v>
      </c>
      <c r="O11" s="6">
        <f t="shared" si="0"/>
        <v>45024571.339999996</v>
      </c>
    </row>
    <row r="12" spans="2:15" hidden="1" outlineLevel="1">
      <c r="B12" s="4" t="s">
        <v>23</v>
      </c>
      <c r="C12" s="6">
        <v>7560992.9199999999</v>
      </c>
      <c r="D12" s="6">
        <v>7618796.2000000002</v>
      </c>
      <c r="E12" s="6">
        <v>7613814.9400000004</v>
      </c>
      <c r="F12" s="6">
        <v>7606352.5599999996</v>
      </c>
      <c r="G12" s="6">
        <v>7690451.6799999997</v>
      </c>
      <c r="H12" s="6">
        <v>7634209.4199999999</v>
      </c>
      <c r="I12" s="6">
        <v>7633040.8600000003</v>
      </c>
      <c r="J12" s="6">
        <v>7616309.1100000003</v>
      </c>
      <c r="K12" s="6">
        <v>7620762.6100000003</v>
      </c>
      <c r="L12" s="6">
        <v>8428083.8599999994</v>
      </c>
      <c r="M12" s="6">
        <v>11151232.02</v>
      </c>
      <c r="N12" s="6">
        <v>13277498.539999999</v>
      </c>
      <c r="O12" s="6">
        <f t="shared" si="0"/>
        <v>101451544.72</v>
      </c>
    </row>
    <row r="13" spans="2:15" hidden="1" outlineLevel="1">
      <c r="B13" s="4" t="s">
        <v>25</v>
      </c>
      <c r="C13" s="6">
        <v>55644</v>
      </c>
      <c r="D13" s="6">
        <v>16528.68</v>
      </c>
      <c r="E13" s="6">
        <v>89986.4</v>
      </c>
      <c r="F13" s="6">
        <v>68538.67</v>
      </c>
      <c r="G13" s="6">
        <v>64800</v>
      </c>
      <c r="H13" s="6">
        <v>81424.97</v>
      </c>
      <c r="I13" s="6">
        <v>95340.55</v>
      </c>
      <c r="J13" s="6">
        <v>121478.04</v>
      </c>
      <c r="K13" s="6">
        <v>271508.69</v>
      </c>
      <c r="L13" s="6">
        <v>151494.89000000001</v>
      </c>
      <c r="M13" s="6">
        <v>291279.90000000002</v>
      </c>
      <c r="N13" s="6">
        <v>180057.3</v>
      </c>
      <c r="O13" s="6">
        <f t="shared" si="0"/>
        <v>1488082.09</v>
      </c>
    </row>
    <row r="14" spans="2:15" hidden="1" outlineLevel="1">
      <c r="B14" s="4" t="s">
        <v>26</v>
      </c>
      <c r="C14" s="6">
        <v>1637515.51</v>
      </c>
      <c r="D14" s="6">
        <v>1667051.53</v>
      </c>
      <c r="E14" s="6">
        <v>1458408.92</v>
      </c>
      <c r="F14" s="6">
        <v>1855804.13</v>
      </c>
      <c r="G14" s="6">
        <v>1671593</v>
      </c>
      <c r="H14" s="6">
        <v>1657644.13</v>
      </c>
      <c r="I14" s="6">
        <v>1669747.66</v>
      </c>
      <c r="J14" s="6">
        <v>1673007.59</v>
      </c>
      <c r="K14" s="6">
        <v>1661891.82</v>
      </c>
      <c r="L14" s="6">
        <v>1808938.25</v>
      </c>
      <c r="M14" s="6">
        <v>2373302.9</v>
      </c>
      <c r="N14" s="6">
        <v>3439370.16</v>
      </c>
      <c r="O14" s="6">
        <f t="shared" si="0"/>
        <v>22574275.599999998</v>
      </c>
    </row>
    <row r="15" spans="2:15" hidden="1" outlineLevel="1">
      <c r="B15" s="4" t="s">
        <v>27</v>
      </c>
      <c r="C15" s="6">
        <v>378943.22</v>
      </c>
      <c r="D15" s="6">
        <v>383211.49</v>
      </c>
      <c r="E15" s="6">
        <v>382905.87</v>
      </c>
      <c r="F15" s="6">
        <v>383134.64</v>
      </c>
      <c r="G15" s="6">
        <v>378592.92</v>
      </c>
      <c r="H15" s="6">
        <v>375454.34</v>
      </c>
      <c r="I15" s="6">
        <v>313078.40000000002</v>
      </c>
      <c r="J15" s="6">
        <v>364045.16</v>
      </c>
      <c r="K15" s="6">
        <v>333246.13</v>
      </c>
      <c r="L15" s="6">
        <v>328494.86</v>
      </c>
      <c r="M15" s="6">
        <v>374004.45</v>
      </c>
      <c r="N15" s="6">
        <v>359969.7</v>
      </c>
      <c r="O15" s="6">
        <f t="shared" si="0"/>
        <v>4355081.18</v>
      </c>
    </row>
    <row r="16" spans="2:15" hidden="1" outlineLevel="1">
      <c r="B16" s="4" t="s">
        <v>109</v>
      </c>
      <c r="C16" s="6">
        <v>89109.17</v>
      </c>
      <c r="D16" s="6">
        <v>107119.21</v>
      </c>
      <c r="E16" s="6">
        <v>115389.22</v>
      </c>
      <c r="F16" s="6">
        <v>132198.53</v>
      </c>
      <c r="G16" s="6">
        <v>137090.98000000001</v>
      </c>
      <c r="H16" s="6">
        <v>128409.63</v>
      </c>
      <c r="I16" s="6">
        <v>123091.18</v>
      </c>
      <c r="J16" s="6">
        <v>125292.44</v>
      </c>
      <c r="K16" s="6">
        <v>139143.35999999999</v>
      </c>
      <c r="L16" s="6">
        <v>143801.99</v>
      </c>
      <c r="M16" s="6">
        <v>151529</v>
      </c>
      <c r="N16" s="6">
        <v>162807.81</v>
      </c>
      <c r="O16" s="6">
        <f t="shared" si="0"/>
        <v>1554982.5199999998</v>
      </c>
    </row>
    <row r="17" spans="2:15" hidden="1" outlineLevel="1">
      <c r="B17" s="4" t="s">
        <v>28</v>
      </c>
      <c r="C17" s="6">
        <v>4596439.8899999997</v>
      </c>
      <c r="D17" s="6">
        <v>3978247.57</v>
      </c>
      <c r="E17" s="6">
        <v>3953870.68</v>
      </c>
      <c r="F17" s="6">
        <v>3899195.15</v>
      </c>
      <c r="G17" s="6">
        <v>4029912.55</v>
      </c>
      <c r="H17" s="6">
        <v>4055512.12</v>
      </c>
      <c r="I17" s="6">
        <v>4443979.59</v>
      </c>
      <c r="J17" s="6">
        <v>4048050.2</v>
      </c>
      <c r="K17" s="6">
        <v>3977176.73</v>
      </c>
      <c r="L17" s="6">
        <v>5492117.9199999999</v>
      </c>
      <c r="M17" s="6">
        <v>4715883.3099999996</v>
      </c>
      <c r="N17" s="6">
        <v>6083295.1799999997</v>
      </c>
      <c r="O17" s="6">
        <f t="shared" si="0"/>
        <v>53273680.890000001</v>
      </c>
    </row>
    <row r="18" spans="2:15" hidden="1" outlineLevel="1">
      <c r="B18" s="4" t="s">
        <v>29</v>
      </c>
      <c r="C18" s="6">
        <v>15088853.470000001</v>
      </c>
      <c r="D18" s="6">
        <v>13655797.640000001</v>
      </c>
      <c r="E18" s="6">
        <v>13643465.369999999</v>
      </c>
      <c r="F18" s="6">
        <v>13372567.039999999</v>
      </c>
      <c r="G18" s="6">
        <v>13819695.060000001</v>
      </c>
      <c r="H18" s="6">
        <v>14573021.49</v>
      </c>
      <c r="I18" s="6">
        <v>14335423.060000001</v>
      </c>
      <c r="J18" s="6">
        <v>13716800.130000001</v>
      </c>
      <c r="K18" s="6">
        <v>13725798.43</v>
      </c>
      <c r="L18" s="6">
        <v>19150407.789999999</v>
      </c>
      <c r="M18" s="6">
        <v>15456134.65</v>
      </c>
      <c r="N18" s="6">
        <v>31190823.800000001</v>
      </c>
      <c r="O18" s="6">
        <f t="shared" si="0"/>
        <v>191728787.93000001</v>
      </c>
    </row>
    <row r="19" spans="2:15" hidden="1" outlineLevel="1">
      <c r="B19" s="4" t="s">
        <v>30</v>
      </c>
      <c r="C19" s="6">
        <v>37538.92</v>
      </c>
      <c r="D19" s="6">
        <v>44365.599999999999</v>
      </c>
      <c r="E19" s="6">
        <v>56894.38</v>
      </c>
      <c r="F19" s="6">
        <v>49227.29</v>
      </c>
      <c r="G19" s="6">
        <v>50427.1</v>
      </c>
      <c r="H19" s="6">
        <v>70997.39</v>
      </c>
      <c r="I19" s="6">
        <v>49333.4</v>
      </c>
      <c r="J19" s="6">
        <v>47357.15</v>
      </c>
      <c r="K19" s="6">
        <v>36909.019999999997</v>
      </c>
      <c r="L19" s="6">
        <v>47436.07</v>
      </c>
      <c r="M19" s="6">
        <v>38513.42</v>
      </c>
      <c r="N19" s="6">
        <v>44381.17</v>
      </c>
      <c r="O19" s="6">
        <f t="shared" si="0"/>
        <v>573380.91000000015</v>
      </c>
    </row>
    <row r="20" spans="2:15" hidden="1" outlineLevel="1">
      <c r="B20" s="4" t="s">
        <v>112</v>
      </c>
      <c r="C20" s="6">
        <v>76057.64</v>
      </c>
      <c r="D20" s="6">
        <v>72450.37</v>
      </c>
      <c r="E20" s="6">
        <v>64228.33</v>
      </c>
      <c r="F20" s="6">
        <v>71396.009999999995</v>
      </c>
      <c r="G20" s="6">
        <v>70604.509999999995</v>
      </c>
      <c r="H20" s="6">
        <v>72583.460000000006</v>
      </c>
      <c r="I20" s="6">
        <v>67012.39</v>
      </c>
      <c r="J20" s="6">
        <v>63515.77</v>
      </c>
      <c r="K20" s="6">
        <v>63060.81</v>
      </c>
      <c r="L20" s="6">
        <v>84273.5</v>
      </c>
      <c r="M20" s="6">
        <v>72965.47</v>
      </c>
      <c r="N20" s="6">
        <v>72054.149999999994</v>
      </c>
      <c r="O20" s="6">
        <f t="shared" si="0"/>
        <v>850202.41</v>
      </c>
    </row>
    <row r="21" spans="2:15" hidden="1" outlineLevel="1">
      <c r="B21" s="4" t="s">
        <v>31</v>
      </c>
      <c r="C21" s="6">
        <v>-6090446.6100000003</v>
      </c>
      <c r="D21" s="6">
        <v>3365274.35</v>
      </c>
      <c r="E21" s="6">
        <v>1529476.26</v>
      </c>
      <c r="F21" s="6">
        <v>1840713.22</v>
      </c>
      <c r="G21" s="6">
        <v>949596.93</v>
      </c>
      <c r="H21" s="6">
        <v>1726449.99</v>
      </c>
      <c r="I21" s="6">
        <v>-5681905.6399999997</v>
      </c>
      <c r="J21" s="6">
        <v>591751.27</v>
      </c>
      <c r="K21" s="6">
        <v>455029.42</v>
      </c>
      <c r="L21" s="6">
        <v>6216954.9500000002</v>
      </c>
      <c r="M21" s="6">
        <v>677016.52</v>
      </c>
      <c r="N21" s="6">
        <v>-1424774.55</v>
      </c>
      <c r="O21" s="6">
        <f t="shared" si="0"/>
        <v>4155136.1100000003</v>
      </c>
    </row>
    <row r="22" spans="2:15" hidden="1" outlineLevel="1">
      <c r="B22" s="4" t="s">
        <v>32</v>
      </c>
      <c r="C22" s="6">
        <v>3688839.91</v>
      </c>
      <c r="D22" s="6">
        <v>3863592.47</v>
      </c>
      <c r="E22" s="6">
        <v>3677273.09</v>
      </c>
      <c r="F22" s="6">
        <v>3724959.78</v>
      </c>
      <c r="G22" s="6">
        <v>3743016.57</v>
      </c>
      <c r="H22" s="6">
        <v>3904006.95</v>
      </c>
      <c r="I22" s="6">
        <v>3503461.42</v>
      </c>
      <c r="J22" s="6">
        <v>4011586.07</v>
      </c>
      <c r="K22" s="6">
        <v>3759639.74</v>
      </c>
      <c r="L22" s="6">
        <v>6816423.6900000004</v>
      </c>
      <c r="M22" s="6">
        <v>3317600.68</v>
      </c>
      <c r="N22" s="6">
        <v>-44142346.549999997</v>
      </c>
      <c r="O22" s="6">
        <f t="shared" si="0"/>
        <v>-131946.1799999997</v>
      </c>
    </row>
    <row r="23" spans="2:15" hidden="1" outlineLevel="1">
      <c r="B23" s="4" t="s">
        <v>33</v>
      </c>
      <c r="C23" s="6">
        <v>-691661.11</v>
      </c>
      <c r="D23" s="6">
        <v>2081912.54</v>
      </c>
      <c r="E23" s="6">
        <v>1499543.61</v>
      </c>
      <c r="F23" s="6">
        <v>1602914.97</v>
      </c>
      <c r="G23" s="6">
        <v>1351475.35</v>
      </c>
      <c r="H23" s="6">
        <v>1621569.52</v>
      </c>
      <c r="I23" s="6">
        <v>-627392.51</v>
      </c>
      <c r="J23" s="6">
        <v>1325761.54</v>
      </c>
      <c r="K23" s="6">
        <v>1213823.57</v>
      </c>
      <c r="L23" s="6">
        <v>3753613.61</v>
      </c>
      <c r="M23" s="6">
        <v>1150449.24</v>
      </c>
      <c r="N23" s="6">
        <v>-13123331.93</v>
      </c>
      <c r="O23" s="6">
        <f t="shared" si="0"/>
        <v>1158678.3999999985</v>
      </c>
    </row>
    <row r="24" spans="2:15" hidden="1" outlineLevel="1">
      <c r="B24" s="4" t="s">
        <v>34</v>
      </c>
      <c r="C24" s="6">
        <v>-275968.71999999997</v>
      </c>
      <c r="D24" s="6">
        <v>437008.95</v>
      </c>
      <c r="E24" s="6">
        <v>244556.35</v>
      </c>
      <c r="F24" s="6">
        <v>249156.89</v>
      </c>
      <c r="G24" s="6">
        <v>154532.89000000001</v>
      </c>
      <c r="H24" s="6">
        <v>226892.35</v>
      </c>
      <c r="I24" s="6">
        <v>-499356.13</v>
      </c>
      <c r="J24" s="6">
        <v>186781.07</v>
      </c>
      <c r="K24" s="6">
        <v>218581.01</v>
      </c>
      <c r="L24" s="6">
        <v>937409.15</v>
      </c>
      <c r="M24" s="6">
        <v>-104671.66</v>
      </c>
      <c r="N24" s="6">
        <v>-1442207.74</v>
      </c>
      <c r="O24" s="6">
        <f t="shared" si="0"/>
        <v>332714.41000000015</v>
      </c>
    </row>
    <row r="25" spans="2:15" hidden="1" outlineLevel="1">
      <c r="B25" s="4" t="s">
        <v>113</v>
      </c>
      <c r="C25" s="6">
        <v>0</v>
      </c>
      <c r="D25" s="6">
        <v>0</v>
      </c>
      <c r="E25" s="6">
        <v>0</v>
      </c>
      <c r="F25" s="6">
        <v>0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  <c r="M25" s="6">
        <v>0</v>
      </c>
      <c r="N25" s="6">
        <v>287835.27</v>
      </c>
      <c r="O25" s="6">
        <f t="shared" si="0"/>
        <v>287835.27</v>
      </c>
    </row>
    <row r="26" spans="2:15" collapsed="1">
      <c r="B26" s="5" t="s">
        <v>35</v>
      </c>
      <c r="C26" s="7">
        <f>SUM(C3:C25)</f>
        <v>83059629.929999992</v>
      </c>
      <c r="D26" s="7">
        <f t="shared" ref="D26:O26" si="1">SUM(D3:D25)</f>
        <v>88481356.360000014</v>
      </c>
      <c r="E26" s="7">
        <f t="shared" si="1"/>
        <v>85900944.87999998</v>
      </c>
      <c r="F26" s="7">
        <f t="shared" si="1"/>
        <v>85965831.580000013</v>
      </c>
      <c r="G26" s="7">
        <f t="shared" si="1"/>
        <v>86825312.090000004</v>
      </c>
      <c r="H26" s="7">
        <f t="shared" si="1"/>
        <v>89446323.349999994</v>
      </c>
      <c r="I26" s="7">
        <f t="shared" si="1"/>
        <v>82669092.569999993</v>
      </c>
      <c r="J26" s="7">
        <f t="shared" si="1"/>
        <v>87326994.119999975</v>
      </c>
      <c r="K26" s="7">
        <f t="shared" si="1"/>
        <v>86312110.849999994</v>
      </c>
      <c r="L26" s="7">
        <f t="shared" si="1"/>
        <v>125071703.69999999</v>
      </c>
      <c r="M26" s="7">
        <f t="shared" si="1"/>
        <v>101164300.40000002</v>
      </c>
      <c r="N26" s="7">
        <f t="shared" si="1"/>
        <v>107483310.47</v>
      </c>
      <c r="O26" s="7">
        <f t="shared" si="1"/>
        <v>1109706910.3000002</v>
      </c>
    </row>
    <row r="27" spans="2:15" collapsed="1">
      <c r="B27" s="5" t="s">
        <v>160</v>
      </c>
      <c r="C27" s="7">
        <v>3042256.79</v>
      </c>
      <c r="D27" s="7">
        <v>3209639.49</v>
      </c>
      <c r="E27" s="7">
        <v>3139489.6</v>
      </c>
      <c r="F27" s="7">
        <v>3499039.96</v>
      </c>
      <c r="G27" s="7">
        <v>2870489.19</v>
      </c>
      <c r="H27" s="7">
        <v>3005656.24</v>
      </c>
      <c r="I27" s="7">
        <v>2396307.37</v>
      </c>
      <c r="J27" s="7">
        <v>2871918.78</v>
      </c>
      <c r="K27" s="7">
        <v>2179421.1</v>
      </c>
      <c r="L27" s="7">
        <v>2446342.37</v>
      </c>
      <c r="M27" s="7">
        <v>3537838.15</v>
      </c>
      <c r="N27" s="7">
        <v>4176957.34</v>
      </c>
      <c r="O27" s="7">
        <f>SUM(C27:N27)</f>
        <v>36375356.380000003</v>
      </c>
    </row>
    <row r="28" spans="2:15" hidden="1" outlineLevel="1">
      <c r="B28" s="4" t="s">
        <v>36</v>
      </c>
      <c r="C28" s="6">
        <v>2754465.95</v>
      </c>
      <c r="D28" s="6">
        <v>1276240.29</v>
      </c>
      <c r="E28" s="6">
        <v>1591350.51</v>
      </c>
      <c r="F28" s="6">
        <v>1137919.4099999999</v>
      </c>
      <c r="G28" s="6">
        <v>1300990.6100000001</v>
      </c>
      <c r="H28" s="6">
        <v>1370663.32</v>
      </c>
      <c r="I28" s="6">
        <v>1304988.31</v>
      </c>
      <c r="J28" s="6">
        <v>1275234.51</v>
      </c>
      <c r="K28" s="6">
        <v>1154150.68</v>
      </c>
      <c r="L28" s="6">
        <v>1556856.1</v>
      </c>
      <c r="M28" s="6">
        <v>1346408.12</v>
      </c>
      <c r="N28" s="6">
        <v>1020462.54</v>
      </c>
      <c r="O28" s="6">
        <f>SUM(C28:N28)</f>
        <v>17089730.349999998</v>
      </c>
    </row>
    <row r="29" spans="2:15" hidden="1" outlineLevel="1">
      <c r="B29" s="4" t="s">
        <v>37</v>
      </c>
      <c r="C29" s="6">
        <v>224990.85</v>
      </c>
      <c r="D29" s="6">
        <v>282196.46000000002</v>
      </c>
      <c r="E29" s="6">
        <v>292642.01</v>
      </c>
      <c r="F29" s="6">
        <v>290631.61</v>
      </c>
      <c r="G29" s="6">
        <v>227630.34</v>
      </c>
      <c r="H29" s="6">
        <v>212928.4</v>
      </c>
      <c r="I29" s="6">
        <v>226730.8</v>
      </c>
      <c r="J29" s="6">
        <v>252556.68</v>
      </c>
      <c r="K29" s="6">
        <v>239328.72</v>
      </c>
      <c r="L29" s="6">
        <v>224933.57</v>
      </c>
      <c r="M29" s="6">
        <v>253706.18</v>
      </c>
      <c r="N29" s="6">
        <v>353486.86</v>
      </c>
      <c r="O29" s="6">
        <f t="shared" ref="O29:O39" si="2">SUM(C29:N29)</f>
        <v>3081762.48</v>
      </c>
    </row>
    <row r="30" spans="2:15" hidden="1" outlineLevel="1">
      <c r="B30" s="4" t="s">
        <v>38</v>
      </c>
      <c r="C30" s="6">
        <v>23551.54</v>
      </c>
      <c r="D30" s="6">
        <v>26345.94</v>
      </c>
      <c r="E30" s="6">
        <v>18246.22</v>
      </c>
      <c r="F30" s="6">
        <v>18539.82</v>
      </c>
      <c r="G30" s="6">
        <v>11508.83</v>
      </c>
      <c r="H30" s="6">
        <v>6386.4</v>
      </c>
      <c r="I30" s="6">
        <v>8170.78</v>
      </c>
      <c r="J30" s="6">
        <v>13978.74</v>
      </c>
      <c r="K30" s="6">
        <v>9933.2999999999993</v>
      </c>
      <c r="L30" s="6">
        <v>9622.76</v>
      </c>
      <c r="M30" s="6">
        <v>16919.669999999998</v>
      </c>
      <c r="N30" s="6">
        <v>24448.99</v>
      </c>
      <c r="O30" s="6">
        <f t="shared" si="2"/>
        <v>187652.99</v>
      </c>
    </row>
    <row r="31" spans="2:15" hidden="1" outlineLevel="1">
      <c r="B31" s="4" t="s">
        <v>39</v>
      </c>
      <c r="C31" s="6">
        <v>834.63</v>
      </c>
      <c r="D31" s="6">
        <v>1799.53</v>
      </c>
      <c r="E31" s="6">
        <v>5859.2</v>
      </c>
      <c r="F31" s="6">
        <v>491.9</v>
      </c>
      <c r="G31" s="6">
        <v>4406.75</v>
      </c>
      <c r="H31" s="6">
        <v>812.46</v>
      </c>
      <c r="I31" s="6">
        <v>2522.6</v>
      </c>
      <c r="J31" s="6">
        <v>403.68</v>
      </c>
      <c r="K31" s="6">
        <v>1485.39</v>
      </c>
      <c r="L31" s="6">
        <v>1099.97</v>
      </c>
      <c r="M31" s="6">
        <v>2545.1799999999998</v>
      </c>
      <c r="N31" s="6">
        <v>167.49</v>
      </c>
      <c r="O31" s="6">
        <f t="shared" si="2"/>
        <v>22428.780000000002</v>
      </c>
    </row>
    <row r="32" spans="2:15" hidden="1" outlineLevel="1">
      <c r="B32" s="4" t="s">
        <v>40</v>
      </c>
      <c r="C32" s="6">
        <v>51932.5</v>
      </c>
      <c r="D32" s="6">
        <v>40366.46</v>
      </c>
      <c r="E32" s="6">
        <v>49037.31</v>
      </c>
      <c r="F32" s="6">
        <v>32135.42</v>
      </c>
      <c r="G32" s="6">
        <v>49431.06</v>
      </c>
      <c r="H32" s="6">
        <v>18022.77</v>
      </c>
      <c r="I32" s="6">
        <v>18618.509999999998</v>
      </c>
      <c r="J32" s="6">
        <v>88325.6</v>
      </c>
      <c r="K32" s="6">
        <v>16117.43</v>
      </c>
      <c r="L32" s="6">
        <v>14507.78</v>
      </c>
      <c r="M32" s="6">
        <v>16709.509999999998</v>
      </c>
      <c r="N32" s="6">
        <v>15643.27</v>
      </c>
      <c r="O32" s="6">
        <f t="shared" si="2"/>
        <v>410847.62000000005</v>
      </c>
    </row>
    <row r="33" spans="2:15" hidden="1" outlineLevel="1">
      <c r="B33" s="4" t="s">
        <v>41</v>
      </c>
      <c r="C33" s="6">
        <v>60535.59</v>
      </c>
      <c r="D33" s="6">
        <v>45166.15</v>
      </c>
      <c r="E33" s="6">
        <v>66095.05</v>
      </c>
      <c r="F33" s="6">
        <v>90095.01</v>
      </c>
      <c r="G33" s="6">
        <v>59680.639999999999</v>
      </c>
      <c r="H33" s="6">
        <v>46904.81</v>
      </c>
      <c r="I33" s="6">
        <v>44601.69</v>
      </c>
      <c r="J33" s="6">
        <v>40186.01</v>
      </c>
      <c r="K33" s="6">
        <v>55304.38</v>
      </c>
      <c r="L33" s="6">
        <v>47027.94</v>
      </c>
      <c r="M33" s="6">
        <v>45272.34</v>
      </c>
      <c r="N33" s="6">
        <v>56766.11</v>
      </c>
      <c r="O33" s="6">
        <f t="shared" si="2"/>
        <v>657635.72</v>
      </c>
    </row>
    <row r="34" spans="2:15" hidden="1" outlineLevel="1">
      <c r="B34" s="4" t="s">
        <v>42</v>
      </c>
      <c r="C34" s="6">
        <v>5355.62</v>
      </c>
      <c r="D34" s="6">
        <v>6135.99</v>
      </c>
      <c r="E34" s="6">
        <v>5044.75</v>
      </c>
      <c r="F34" s="6">
        <v>3584.38</v>
      </c>
      <c r="G34" s="6">
        <v>3602.87</v>
      </c>
      <c r="H34" s="6">
        <v>3613.7</v>
      </c>
      <c r="I34" s="6">
        <v>4184.0600000000004</v>
      </c>
      <c r="J34" s="6">
        <v>3402.88</v>
      </c>
      <c r="K34" s="6">
        <v>5113.97</v>
      </c>
      <c r="L34" s="6">
        <v>5503.44</v>
      </c>
      <c r="M34" s="6">
        <v>14238.22</v>
      </c>
      <c r="N34" s="6">
        <v>6295.48</v>
      </c>
      <c r="O34" s="6">
        <f t="shared" si="2"/>
        <v>66075.360000000001</v>
      </c>
    </row>
    <row r="35" spans="2:15" hidden="1" outlineLevel="1">
      <c r="B35" s="4" t="s">
        <v>43</v>
      </c>
      <c r="C35" s="6">
        <v>1266124.8500000001</v>
      </c>
      <c r="D35" s="6">
        <v>1309945.44</v>
      </c>
      <c r="E35" s="6">
        <v>1377456.89</v>
      </c>
      <c r="F35" s="6">
        <v>1249712.99</v>
      </c>
      <c r="G35" s="6">
        <v>1511395.1</v>
      </c>
      <c r="H35" s="6">
        <v>1506683.49</v>
      </c>
      <c r="I35" s="6">
        <v>1554578.89</v>
      </c>
      <c r="J35" s="6">
        <v>1823440.35</v>
      </c>
      <c r="K35" s="6">
        <v>2262341.2799999998</v>
      </c>
      <c r="L35" s="6">
        <v>2145909.0099999998</v>
      </c>
      <c r="M35" s="6">
        <v>1865745.97</v>
      </c>
      <c r="N35" s="6">
        <v>1805941</v>
      </c>
      <c r="O35" s="6">
        <f t="shared" si="2"/>
        <v>19679275.259999998</v>
      </c>
    </row>
    <row r="36" spans="2:15" hidden="1" outlineLevel="1">
      <c r="B36" s="4" t="s">
        <v>44</v>
      </c>
      <c r="C36" s="6">
        <v>53593.16</v>
      </c>
      <c r="D36" s="6">
        <v>37274.1</v>
      </c>
      <c r="E36" s="6">
        <v>46904.68</v>
      </c>
      <c r="F36" s="6">
        <v>90012.14</v>
      </c>
      <c r="G36" s="6">
        <v>77121.960000000006</v>
      </c>
      <c r="H36" s="6">
        <v>83330.17</v>
      </c>
      <c r="I36" s="6">
        <v>72074.75</v>
      </c>
      <c r="J36" s="6">
        <v>95334.93</v>
      </c>
      <c r="K36" s="6">
        <v>73410.19</v>
      </c>
      <c r="L36" s="6">
        <v>155024.35</v>
      </c>
      <c r="M36" s="6">
        <v>87367.84</v>
      </c>
      <c r="N36" s="6">
        <v>82542.58</v>
      </c>
      <c r="O36" s="6">
        <f t="shared" si="2"/>
        <v>953990.85</v>
      </c>
    </row>
    <row r="37" spans="2:15" hidden="1" outlineLevel="1">
      <c r="B37" s="4" t="s">
        <v>45</v>
      </c>
      <c r="C37" s="6">
        <v>198986.16</v>
      </c>
      <c r="D37" s="6">
        <v>134159.16</v>
      </c>
      <c r="E37" s="6">
        <v>243550.37</v>
      </c>
      <c r="F37" s="6">
        <v>146220.92000000001</v>
      </c>
      <c r="G37" s="6">
        <v>204679.72</v>
      </c>
      <c r="H37" s="6">
        <v>109167.1</v>
      </c>
      <c r="I37" s="6">
        <v>89585.86</v>
      </c>
      <c r="J37" s="6">
        <v>-39418.68</v>
      </c>
      <c r="K37" s="6">
        <v>61665.53</v>
      </c>
      <c r="L37" s="6">
        <v>89499.1</v>
      </c>
      <c r="M37" s="6">
        <v>94475.63</v>
      </c>
      <c r="N37" s="6">
        <v>54913.32</v>
      </c>
      <c r="O37" s="6">
        <f t="shared" si="2"/>
        <v>1387484.1900000002</v>
      </c>
    </row>
    <row r="38" spans="2:15" hidden="1" outlineLevel="1">
      <c r="B38" s="4" t="s">
        <v>46</v>
      </c>
      <c r="C38" s="6">
        <v>25940.89</v>
      </c>
      <c r="D38" s="6">
        <v>21443.63</v>
      </c>
      <c r="E38" s="6">
        <v>27791.78</v>
      </c>
      <c r="F38" s="6">
        <v>21069.95</v>
      </c>
      <c r="G38" s="6">
        <v>18772.52</v>
      </c>
      <c r="H38" s="6">
        <v>14002.22</v>
      </c>
      <c r="I38" s="6">
        <v>10459</v>
      </c>
      <c r="J38" s="6">
        <v>9854.5400000000009</v>
      </c>
      <c r="K38" s="6">
        <v>15537.06</v>
      </c>
      <c r="L38" s="6">
        <v>7828.69</v>
      </c>
      <c r="M38" s="6">
        <v>17554.77</v>
      </c>
      <c r="N38" s="6">
        <v>15771.16</v>
      </c>
      <c r="O38" s="6">
        <f t="shared" si="2"/>
        <v>206026.21</v>
      </c>
    </row>
    <row r="39" spans="2:15" hidden="1" outlineLevel="1">
      <c r="B39" s="4" t="s">
        <v>47</v>
      </c>
      <c r="C39" s="6">
        <v>66643.33</v>
      </c>
      <c r="D39" s="6">
        <v>55884.91</v>
      </c>
      <c r="E39" s="6">
        <v>64347.64</v>
      </c>
      <c r="F39" s="6">
        <v>31667.81</v>
      </c>
      <c r="G39" s="6">
        <v>61484.23</v>
      </c>
      <c r="H39" s="6">
        <v>42307.59</v>
      </c>
      <c r="I39" s="6">
        <v>50510.57</v>
      </c>
      <c r="J39" s="6">
        <v>43479.69</v>
      </c>
      <c r="K39" s="6">
        <v>48618.87</v>
      </c>
      <c r="L39" s="6">
        <v>54748.56</v>
      </c>
      <c r="M39" s="6">
        <v>106868.79</v>
      </c>
      <c r="N39" s="6">
        <v>31549.06</v>
      </c>
      <c r="O39" s="6">
        <f t="shared" si="2"/>
        <v>658111.05000000005</v>
      </c>
    </row>
    <row r="40" spans="2:15" collapsed="1">
      <c r="B40" s="5" t="s">
        <v>48</v>
      </c>
      <c r="C40" s="7">
        <f t="shared" ref="C40:O40" si="3">SUM(C28:C39)</f>
        <v>4732955.07</v>
      </c>
      <c r="D40" s="7">
        <f t="shared" si="3"/>
        <v>3236958.06</v>
      </c>
      <c r="E40" s="7">
        <f t="shared" si="3"/>
        <v>3788326.41</v>
      </c>
      <c r="F40" s="7">
        <f t="shared" si="3"/>
        <v>3112081.3600000003</v>
      </c>
      <c r="G40" s="7">
        <f t="shared" si="3"/>
        <v>3530704.6300000004</v>
      </c>
      <c r="H40" s="7">
        <f t="shared" si="3"/>
        <v>3414822.4299999997</v>
      </c>
      <c r="I40" s="7">
        <f t="shared" si="3"/>
        <v>3387025.82</v>
      </c>
      <c r="J40" s="7">
        <f t="shared" si="3"/>
        <v>3606778.93</v>
      </c>
      <c r="K40" s="7">
        <f t="shared" si="3"/>
        <v>3943006.7999999993</v>
      </c>
      <c r="L40" s="7">
        <f t="shared" si="3"/>
        <v>4312561.2699999996</v>
      </c>
      <c r="M40" s="7">
        <f t="shared" si="3"/>
        <v>3867812.2199999997</v>
      </c>
      <c r="N40" s="7">
        <f t="shared" si="3"/>
        <v>3467987.8600000003</v>
      </c>
      <c r="O40" s="7">
        <f t="shared" si="3"/>
        <v>44401020.859999992</v>
      </c>
    </row>
    <row r="41" spans="2:15" hidden="1" outlineLevel="1">
      <c r="B41" s="4" t="s">
        <v>49</v>
      </c>
      <c r="C41" s="6">
        <v>1104801.75</v>
      </c>
      <c r="D41" s="6">
        <v>10096021.49</v>
      </c>
      <c r="E41" s="6">
        <v>1329297.96</v>
      </c>
      <c r="F41" s="6">
        <v>1021240.77</v>
      </c>
      <c r="G41" s="6">
        <v>1618079.1</v>
      </c>
      <c r="H41" s="6">
        <v>2416384.13</v>
      </c>
      <c r="I41" s="6">
        <v>803844.87</v>
      </c>
      <c r="J41" s="6">
        <v>1657420.75</v>
      </c>
      <c r="K41" s="6">
        <v>1244179.83</v>
      </c>
      <c r="L41" s="6">
        <v>2090005.65</v>
      </c>
      <c r="M41" s="6">
        <v>1705574.97</v>
      </c>
      <c r="N41" s="6">
        <v>1913024.09</v>
      </c>
      <c r="O41" s="6">
        <f t="shared" ref="O41:O115" si="4">SUM(C41:N41)</f>
        <v>26999875.359999996</v>
      </c>
    </row>
    <row r="42" spans="2:15" hidden="1" outlineLevel="1">
      <c r="B42" s="4" t="s">
        <v>50</v>
      </c>
      <c r="C42" s="6">
        <v>191697.87</v>
      </c>
      <c r="D42" s="6">
        <v>228966</v>
      </c>
      <c r="E42" s="6">
        <v>204144.5</v>
      </c>
      <c r="F42" s="6">
        <v>92511.78</v>
      </c>
      <c r="G42" s="6">
        <v>145635.57</v>
      </c>
      <c r="H42" s="6">
        <v>160772</v>
      </c>
      <c r="I42" s="6">
        <v>226941.8</v>
      </c>
      <c r="J42" s="6">
        <v>160429.18</v>
      </c>
      <c r="K42" s="6">
        <v>116103.9</v>
      </c>
      <c r="L42" s="6">
        <v>100278.97</v>
      </c>
      <c r="M42" s="6">
        <v>101918.88</v>
      </c>
      <c r="N42" s="6">
        <v>89377.77</v>
      </c>
      <c r="O42" s="6">
        <f t="shared" si="4"/>
        <v>1818778.2199999997</v>
      </c>
    </row>
    <row r="43" spans="2:15" hidden="1" outlineLevel="1">
      <c r="B43" s="4" t="s">
        <v>51</v>
      </c>
      <c r="C43" s="6">
        <v>3510425.22</v>
      </c>
      <c r="D43" s="6">
        <v>3500960.79</v>
      </c>
      <c r="E43" s="6">
        <v>3670703.36</v>
      </c>
      <c r="F43" s="6">
        <v>3683974.63</v>
      </c>
      <c r="G43" s="6">
        <v>3756326.11</v>
      </c>
      <c r="H43" s="6">
        <v>3672218.94</v>
      </c>
      <c r="I43" s="6">
        <v>3750280.22</v>
      </c>
      <c r="J43" s="6">
        <v>3631078.07</v>
      </c>
      <c r="K43" s="6">
        <v>2764115.52</v>
      </c>
      <c r="L43" s="6">
        <v>1670917.15</v>
      </c>
      <c r="M43" s="6">
        <v>6518698.2199999997</v>
      </c>
      <c r="N43" s="6">
        <v>3646111.98</v>
      </c>
      <c r="O43" s="6">
        <f t="shared" si="4"/>
        <v>43775810.209999993</v>
      </c>
    </row>
    <row r="44" spans="2:15" hidden="1" outlineLevel="1">
      <c r="B44" s="4" t="s">
        <v>52</v>
      </c>
      <c r="C44" s="6">
        <v>7726.28</v>
      </c>
      <c r="D44" s="6">
        <v>12055.9</v>
      </c>
      <c r="E44" s="6">
        <v>8212.3700000000008</v>
      </c>
      <c r="F44" s="6">
        <v>16345.78</v>
      </c>
      <c r="G44" s="6">
        <v>14863.25</v>
      </c>
      <c r="H44" s="6">
        <v>8036.08</v>
      </c>
      <c r="I44" s="6">
        <v>6970.07</v>
      </c>
      <c r="J44" s="6">
        <v>11864.42</v>
      </c>
      <c r="K44" s="6">
        <v>8011.11</v>
      </c>
      <c r="L44" s="6">
        <v>2031.84</v>
      </c>
      <c r="M44" s="6">
        <v>15818.16</v>
      </c>
      <c r="N44" s="6">
        <v>6455.67</v>
      </c>
      <c r="O44" s="6">
        <f t="shared" si="4"/>
        <v>118390.93000000001</v>
      </c>
    </row>
    <row r="45" spans="2:15" hidden="1" outlineLevel="1">
      <c r="B45" s="4" t="s">
        <v>53</v>
      </c>
      <c r="C45" s="6">
        <v>802540.07</v>
      </c>
      <c r="D45" s="6">
        <v>822353.83</v>
      </c>
      <c r="E45" s="6">
        <v>708570.72</v>
      </c>
      <c r="F45" s="6">
        <v>229002.54</v>
      </c>
      <c r="G45" s="6">
        <v>696006.75</v>
      </c>
      <c r="H45" s="6">
        <v>325327.65999999997</v>
      </c>
      <c r="I45" s="6">
        <v>206049.85</v>
      </c>
      <c r="J45" s="6">
        <v>402688.99</v>
      </c>
      <c r="K45" s="6">
        <v>281170.5</v>
      </c>
      <c r="L45" s="6">
        <v>2274901.04</v>
      </c>
      <c r="M45" s="6">
        <v>591537.21</v>
      </c>
      <c r="N45" s="6">
        <v>642016.34</v>
      </c>
      <c r="O45" s="6">
        <f t="shared" si="4"/>
        <v>7982165.5</v>
      </c>
    </row>
    <row r="46" spans="2:15" hidden="1" outlineLevel="1">
      <c r="B46" s="4" t="s">
        <v>54</v>
      </c>
      <c r="C46" s="6">
        <v>1813794.03</v>
      </c>
      <c r="D46" s="6">
        <v>2281733.59</v>
      </c>
      <c r="E46" s="6">
        <v>1353028.75</v>
      </c>
      <c r="F46" s="6">
        <v>1697982.8</v>
      </c>
      <c r="G46" s="6">
        <v>1767106.92</v>
      </c>
      <c r="H46" s="6">
        <v>1748462.51</v>
      </c>
      <c r="I46" s="6">
        <v>1605049.26</v>
      </c>
      <c r="J46" s="6">
        <v>1825199.24</v>
      </c>
      <c r="K46" s="6">
        <v>1743758.97</v>
      </c>
      <c r="L46" s="6">
        <v>1789360.24</v>
      </c>
      <c r="M46" s="6">
        <v>2203718.25</v>
      </c>
      <c r="N46" s="6">
        <v>2072502.57</v>
      </c>
      <c r="O46" s="6">
        <f t="shared" si="4"/>
        <v>21901697.129999999</v>
      </c>
    </row>
    <row r="47" spans="2:15" hidden="1" outlineLevel="1">
      <c r="B47" s="4" t="s">
        <v>55</v>
      </c>
      <c r="C47" s="6">
        <v>114428.07</v>
      </c>
      <c r="D47" s="6">
        <v>268219.68</v>
      </c>
      <c r="E47" s="6">
        <v>67738.86</v>
      </c>
      <c r="F47" s="6">
        <v>83203.259999999995</v>
      </c>
      <c r="G47" s="6">
        <v>267148.42</v>
      </c>
      <c r="H47" s="6">
        <v>444430.97</v>
      </c>
      <c r="I47" s="6">
        <v>381237.07</v>
      </c>
      <c r="J47" s="6">
        <v>527783.56000000006</v>
      </c>
      <c r="K47" s="6">
        <v>516119.21</v>
      </c>
      <c r="L47" s="6">
        <v>634727.89</v>
      </c>
      <c r="M47" s="6">
        <v>573346.53</v>
      </c>
      <c r="N47" s="6">
        <v>695174.51</v>
      </c>
      <c r="O47" s="6">
        <f t="shared" si="4"/>
        <v>4573558.03</v>
      </c>
    </row>
    <row r="48" spans="2:15" hidden="1" outlineLevel="1">
      <c r="B48" s="4" t="s">
        <v>56</v>
      </c>
      <c r="C48" s="6">
        <v>32666.86</v>
      </c>
      <c r="D48" s="6">
        <v>168356.42</v>
      </c>
      <c r="E48" s="6">
        <v>123681.11</v>
      </c>
      <c r="F48" s="6">
        <v>252162.61</v>
      </c>
      <c r="G48" s="6">
        <v>1145740.3700000001</v>
      </c>
      <c r="H48" s="6">
        <v>280699.46999999997</v>
      </c>
      <c r="I48" s="6">
        <v>1010093.96</v>
      </c>
      <c r="J48" s="6">
        <v>1527580.51</v>
      </c>
      <c r="K48" s="6">
        <v>1346242.82</v>
      </c>
      <c r="L48" s="6">
        <v>1444062.9</v>
      </c>
      <c r="M48" s="6">
        <v>179610.56</v>
      </c>
      <c r="N48" s="6">
        <v>563438.24</v>
      </c>
      <c r="O48" s="6">
        <f t="shared" si="4"/>
        <v>8074335.8299999991</v>
      </c>
    </row>
    <row r="49" spans="2:15" hidden="1" outlineLevel="1">
      <c r="B49" s="4" t="s">
        <v>57</v>
      </c>
      <c r="C49" s="6">
        <v>47938.21</v>
      </c>
      <c r="D49" s="6">
        <v>29134.720000000001</v>
      </c>
      <c r="E49" s="6">
        <v>109169.91</v>
      </c>
      <c r="F49" s="6">
        <v>25710.63</v>
      </c>
      <c r="G49" s="6">
        <v>25710.16</v>
      </c>
      <c r="H49" s="6">
        <v>40471</v>
      </c>
      <c r="I49" s="6">
        <v>28907.37</v>
      </c>
      <c r="J49" s="6">
        <v>62352.93</v>
      </c>
      <c r="K49" s="6">
        <v>87595.02</v>
      </c>
      <c r="L49" s="6">
        <v>25912.29</v>
      </c>
      <c r="M49" s="6">
        <v>0</v>
      </c>
      <c r="N49" s="6">
        <v>56986.2</v>
      </c>
      <c r="O49" s="6">
        <f t="shared" si="4"/>
        <v>539888.43999999994</v>
      </c>
    </row>
    <row r="50" spans="2:15" hidden="1" outlineLevel="1">
      <c r="B50" s="4" t="s">
        <v>58</v>
      </c>
      <c r="C50" s="6">
        <v>371688.82</v>
      </c>
      <c r="D50" s="6">
        <v>554714.54</v>
      </c>
      <c r="E50" s="6">
        <v>500009.95</v>
      </c>
      <c r="F50" s="6">
        <v>516675.36</v>
      </c>
      <c r="G50" s="6">
        <v>97823.43</v>
      </c>
      <c r="H50" s="6">
        <v>90891.520000000004</v>
      </c>
      <c r="I50" s="6">
        <v>114905.51</v>
      </c>
      <c r="J50" s="6">
        <v>103959.97</v>
      </c>
      <c r="K50" s="6">
        <v>94103.05</v>
      </c>
      <c r="L50" s="6">
        <v>78725.97</v>
      </c>
      <c r="M50" s="6">
        <v>198862.07999999999</v>
      </c>
      <c r="N50" s="6">
        <v>1039817.69</v>
      </c>
      <c r="O50" s="6">
        <f t="shared" si="4"/>
        <v>3762177.8899999997</v>
      </c>
    </row>
    <row r="51" spans="2:15" hidden="1" outlineLevel="1">
      <c r="B51" s="4" t="s">
        <v>59</v>
      </c>
      <c r="C51" s="6">
        <v>357580.18</v>
      </c>
      <c r="D51" s="6">
        <v>322301.55</v>
      </c>
      <c r="E51" s="6">
        <v>266359.52</v>
      </c>
      <c r="F51" s="6">
        <v>337860.56</v>
      </c>
      <c r="G51" s="6">
        <v>240337.57</v>
      </c>
      <c r="H51" s="6">
        <v>99871.07</v>
      </c>
      <c r="I51" s="6">
        <v>241233.79</v>
      </c>
      <c r="J51" s="6">
        <v>335789.77</v>
      </c>
      <c r="K51" s="6">
        <v>477596.21</v>
      </c>
      <c r="L51" s="6">
        <v>662887.6</v>
      </c>
      <c r="M51" s="6">
        <v>350715.44</v>
      </c>
      <c r="N51" s="6">
        <v>337069.71</v>
      </c>
      <c r="O51" s="6">
        <f t="shared" si="4"/>
        <v>4029602.97</v>
      </c>
    </row>
    <row r="52" spans="2:15" hidden="1" outlineLevel="1">
      <c r="B52" s="4" t="s">
        <v>60</v>
      </c>
      <c r="C52" s="6">
        <v>288458.96000000002</v>
      </c>
      <c r="D52" s="6">
        <v>229829.11</v>
      </c>
      <c r="E52" s="6">
        <v>272128.43</v>
      </c>
      <c r="F52" s="6">
        <v>328632.87</v>
      </c>
      <c r="G52" s="6">
        <v>301881.28999999998</v>
      </c>
      <c r="H52" s="6">
        <v>326593.65999999997</v>
      </c>
      <c r="I52" s="6">
        <v>415212.21</v>
      </c>
      <c r="J52" s="6">
        <v>459896.37</v>
      </c>
      <c r="K52" s="6">
        <v>439792.24</v>
      </c>
      <c r="L52" s="6">
        <v>444556.83</v>
      </c>
      <c r="M52" s="6">
        <v>410252.56</v>
      </c>
      <c r="N52" s="6">
        <v>566584.14</v>
      </c>
      <c r="O52" s="6">
        <f t="shared" si="4"/>
        <v>4483818.6700000009</v>
      </c>
    </row>
    <row r="53" spans="2:15" hidden="1" outlineLevel="1">
      <c r="B53" s="4" t="s">
        <v>61</v>
      </c>
      <c r="C53" s="6">
        <v>253708.77</v>
      </c>
      <c r="D53" s="6">
        <v>271492.53999999998</v>
      </c>
      <c r="E53" s="6">
        <v>232415.81</v>
      </c>
      <c r="F53" s="6">
        <v>205707.17</v>
      </c>
      <c r="G53" s="6">
        <v>267061.01</v>
      </c>
      <c r="H53" s="6">
        <v>252949.28</v>
      </c>
      <c r="I53" s="6">
        <v>314552.42</v>
      </c>
      <c r="J53" s="6">
        <v>288625.37</v>
      </c>
      <c r="K53" s="6">
        <v>401093.45</v>
      </c>
      <c r="L53" s="6">
        <v>410210.52</v>
      </c>
      <c r="M53" s="6">
        <v>436406.29</v>
      </c>
      <c r="N53" s="6">
        <v>353759.35</v>
      </c>
      <c r="O53" s="6">
        <f t="shared" si="4"/>
        <v>3687981.98</v>
      </c>
    </row>
    <row r="54" spans="2:15" hidden="1" outlineLevel="1">
      <c r="B54" s="4" t="s">
        <v>62</v>
      </c>
      <c r="C54" s="6">
        <v>2072137.02</v>
      </c>
      <c r="D54" s="6">
        <v>2016137.87</v>
      </c>
      <c r="E54" s="6">
        <v>2223931.9</v>
      </c>
      <c r="F54" s="6">
        <v>2031592.25</v>
      </c>
      <c r="G54" s="6">
        <v>2110607.7000000002</v>
      </c>
      <c r="H54" s="6">
        <v>2225958.14</v>
      </c>
      <c r="I54" s="6">
        <v>2156780.17</v>
      </c>
      <c r="J54" s="6">
        <v>2147118.7400000002</v>
      </c>
      <c r="K54" s="6">
        <v>2178385.36</v>
      </c>
      <c r="L54" s="6">
        <v>2080769.13</v>
      </c>
      <c r="M54" s="6">
        <v>1915788.2</v>
      </c>
      <c r="N54" s="6">
        <v>2161787.0699999998</v>
      </c>
      <c r="O54" s="6">
        <f t="shared" si="4"/>
        <v>25320993.549999997</v>
      </c>
    </row>
    <row r="55" spans="2:15" hidden="1" outlineLevel="1">
      <c r="B55" s="4" t="s">
        <v>63</v>
      </c>
      <c r="C55" s="6">
        <v>122647.56</v>
      </c>
      <c r="D55" s="6">
        <v>151039.72</v>
      </c>
      <c r="E55" s="6">
        <v>118643.12</v>
      </c>
      <c r="F55" s="6">
        <v>123986.45</v>
      </c>
      <c r="G55" s="6">
        <v>138914</v>
      </c>
      <c r="H55" s="6">
        <v>148716.66</v>
      </c>
      <c r="I55" s="6">
        <v>151650.74</v>
      </c>
      <c r="J55" s="6">
        <v>151959.32</v>
      </c>
      <c r="K55" s="6">
        <v>99564.42</v>
      </c>
      <c r="L55" s="6">
        <v>149676.01999999999</v>
      </c>
      <c r="M55" s="6">
        <v>187159.94</v>
      </c>
      <c r="N55" s="6">
        <v>153763.17000000001</v>
      </c>
      <c r="O55" s="6">
        <f t="shared" si="4"/>
        <v>1697721.1199999999</v>
      </c>
    </row>
    <row r="56" spans="2:15" hidden="1" outlineLevel="1">
      <c r="B56" s="4" t="s">
        <v>64</v>
      </c>
      <c r="C56" s="6">
        <v>826798.95</v>
      </c>
      <c r="D56" s="6">
        <v>902042.96</v>
      </c>
      <c r="E56" s="6">
        <v>810162.4</v>
      </c>
      <c r="F56" s="6">
        <v>813959.2</v>
      </c>
      <c r="G56" s="6">
        <v>899212.2</v>
      </c>
      <c r="H56" s="6">
        <v>1051327.67</v>
      </c>
      <c r="I56" s="6">
        <v>1051155.6399999999</v>
      </c>
      <c r="J56" s="6">
        <v>1076013.08</v>
      </c>
      <c r="K56" s="6">
        <v>1093460.58</v>
      </c>
      <c r="L56" s="6">
        <v>1100662</v>
      </c>
      <c r="M56" s="6">
        <v>988169.84</v>
      </c>
      <c r="N56" s="6">
        <v>968401.62</v>
      </c>
      <c r="O56" s="6">
        <f t="shared" si="4"/>
        <v>11581366.139999999</v>
      </c>
    </row>
    <row r="57" spans="2:15" hidden="1" outlineLevel="1">
      <c r="B57" s="4" t="s">
        <v>65</v>
      </c>
      <c r="C57" s="6">
        <v>698687.35</v>
      </c>
      <c r="D57" s="6">
        <v>846250.69</v>
      </c>
      <c r="E57" s="6">
        <v>995099.46</v>
      </c>
      <c r="F57" s="6">
        <v>637586.38</v>
      </c>
      <c r="G57" s="6">
        <v>851300.86</v>
      </c>
      <c r="H57" s="6">
        <v>729253.69</v>
      </c>
      <c r="I57" s="6">
        <v>909411.05</v>
      </c>
      <c r="J57" s="6">
        <v>882045.07</v>
      </c>
      <c r="K57" s="6">
        <v>884034.41</v>
      </c>
      <c r="L57" s="6">
        <v>862864.22</v>
      </c>
      <c r="M57" s="6">
        <v>941927.04</v>
      </c>
      <c r="N57" s="6">
        <v>913078.52</v>
      </c>
      <c r="O57" s="6">
        <f t="shared" si="4"/>
        <v>10151538.739999998</v>
      </c>
    </row>
    <row r="58" spans="2:15" hidden="1" outlineLevel="1">
      <c r="B58" s="4" t="s">
        <v>66</v>
      </c>
      <c r="C58" s="6">
        <v>15913.23</v>
      </c>
      <c r="D58" s="6">
        <v>69029.87</v>
      </c>
      <c r="E58" s="6">
        <v>104579.05</v>
      </c>
      <c r="F58" s="6">
        <v>181076.37</v>
      </c>
      <c r="G58" s="6">
        <v>166196.31</v>
      </c>
      <c r="H58" s="6">
        <v>123063.85</v>
      </c>
      <c r="I58" s="6">
        <v>239739.25</v>
      </c>
      <c r="J58" s="6">
        <v>161713.64000000001</v>
      </c>
      <c r="K58" s="6">
        <v>54708.42</v>
      </c>
      <c r="L58" s="6">
        <v>99680.28</v>
      </c>
      <c r="M58" s="6">
        <v>131781.70000000001</v>
      </c>
      <c r="N58" s="6">
        <v>0</v>
      </c>
      <c r="O58" s="6">
        <f t="shared" si="4"/>
        <v>1347481.97</v>
      </c>
    </row>
    <row r="59" spans="2:15" hidden="1" outlineLevel="1">
      <c r="B59" s="4" t="s">
        <v>67</v>
      </c>
      <c r="C59" s="6">
        <v>15672.58</v>
      </c>
      <c r="D59" s="6">
        <v>15890.58</v>
      </c>
      <c r="E59" s="6">
        <v>2539.0700000000002</v>
      </c>
      <c r="F59" s="6">
        <v>7070.31</v>
      </c>
      <c r="G59" s="6">
        <v>7603.05</v>
      </c>
      <c r="H59" s="6">
        <v>7744.75</v>
      </c>
      <c r="I59" s="6">
        <v>8229.0300000000007</v>
      </c>
      <c r="J59" s="6">
        <v>7646.3</v>
      </c>
      <c r="K59" s="6">
        <v>7279.52</v>
      </c>
      <c r="L59" s="6">
        <v>0</v>
      </c>
      <c r="M59" s="6">
        <v>10446.030000000001</v>
      </c>
      <c r="N59" s="6">
        <v>7471.03</v>
      </c>
      <c r="O59" s="6">
        <f t="shared" si="4"/>
        <v>97592.25</v>
      </c>
    </row>
    <row r="60" spans="2:15" hidden="1" outlineLevel="1">
      <c r="B60" s="4" t="s">
        <v>68</v>
      </c>
      <c r="C60" s="6">
        <v>550569.23</v>
      </c>
      <c r="D60" s="6">
        <v>581233.87</v>
      </c>
      <c r="E60" s="6">
        <v>514708.14</v>
      </c>
      <c r="F60" s="6">
        <v>514338.43</v>
      </c>
      <c r="G60" s="6">
        <v>477670.02</v>
      </c>
      <c r="H60" s="6">
        <v>466787.74</v>
      </c>
      <c r="I60" s="6">
        <v>600375.4</v>
      </c>
      <c r="J60" s="6">
        <v>558605.6</v>
      </c>
      <c r="K60" s="6">
        <v>569058.26</v>
      </c>
      <c r="L60" s="6">
        <v>649064.27</v>
      </c>
      <c r="M60" s="6">
        <v>574884.96</v>
      </c>
      <c r="N60" s="6">
        <v>589473.42000000004</v>
      </c>
      <c r="O60" s="6">
        <f t="shared" si="4"/>
        <v>6646769.3400000008</v>
      </c>
    </row>
    <row r="61" spans="2:15" hidden="1" outlineLevel="1">
      <c r="B61" s="4" t="s">
        <v>69</v>
      </c>
      <c r="C61" s="6">
        <v>57015.08</v>
      </c>
      <c r="D61" s="6">
        <v>59026.33</v>
      </c>
      <c r="E61" s="6">
        <v>30692</v>
      </c>
      <c r="F61" s="6">
        <v>57994.67</v>
      </c>
      <c r="G61" s="6">
        <v>15389.26</v>
      </c>
      <c r="H61" s="6">
        <v>11641.78</v>
      </c>
      <c r="I61" s="6">
        <v>15305.35</v>
      </c>
      <c r="J61" s="6">
        <v>11278.79</v>
      </c>
      <c r="K61" s="6">
        <v>10688.91</v>
      </c>
      <c r="L61" s="6">
        <v>11278.78</v>
      </c>
      <c r="M61" s="6">
        <v>11278.78</v>
      </c>
      <c r="N61" s="6">
        <v>10779.66</v>
      </c>
      <c r="O61" s="6">
        <f t="shared" si="4"/>
        <v>302369.39000000007</v>
      </c>
    </row>
    <row r="62" spans="2:15" hidden="1" outlineLevel="1">
      <c r="B62" s="4" t="s">
        <v>70</v>
      </c>
      <c r="C62" s="6">
        <v>2490028.16</v>
      </c>
      <c r="D62" s="6">
        <v>1745652.48</v>
      </c>
      <c r="E62" s="6">
        <v>2218986.56</v>
      </c>
      <c r="F62" s="6">
        <v>1957138.81</v>
      </c>
      <c r="G62" s="6">
        <v>1680147.58</v>
      </c>
      <c r="H62" s="6">
        <v>2162552.4</v>
      </c>
      <c r="I62" s="6">
        <v>2037627.46</v>
      </c>
      <c r="J62" s="6">
        <v>1395822.82</v>
      </c>
      <c r="K62" s="6">
        <v>2035605.6</v>
      </c>
      <c r="L62" s="6">
        <v>1968101.7</v>
      </c>
      <c r="M62" s="6">
        <v>2093143.15</v>
      </c>
      <c r="N62" s="6">
        <v>2081775.02</v>
      </c>
      <c r="O62" s="6">
        <f t="shared" si="4"/>
        <v>23866581.740000002</v>
      </c>
    </row>
    <row r="63" spans="2:15" hidden="1" outlineLevel="1">
      <c r="B63" s="4" t="s">
        <v>71</v>
      </c>
      <c r="C63" s="6">
        <v>49800</v>
      </c>
      <c r="D63" s="6">
        <v>217.5</v>
      </c>
      <c r="E63" s="6">
        <v>144689.92000000001</v>
      </c>
      <c r="F63" s="6">
        <v>27622.23</v>
      </c>
      <c r="G63" s="6">
        <v>8616.77</v>
      </c>
      <c r="H63" s="6">
        <v>4544.17</v>
      </c>
      <c r="I63" s="6">
        <v>4544.17</v>
      </c>
      <c r="J63" s="6">
        <v>38600.17</v>
      </c>
      <c r="K63" s="6">
        <v>5120.2700000000004</v>
      </c>
      <c r="L63" s="6">
        <v>10664.17</v>
      </c>
      <c r="M63" s="6">
        <v>128791.17</v>
      </c>
      <c r="N63" s="6">
        <v>-43930.83</v>
      </c>
      <c r="O63" s="6">
        <f t="shared" si="4"/>
        <v>379279.71</v>
      </c>
    </row>
    <row r="64" spans="2:15" hidden="1" outlineLevel="1">
      <c r="B64" s="4" t="s">
        <v>129</v>
      </c>
      <c r="C64" s="6">
        <v>0</v>
      </c>
      <c r="D64" s="6">
        <v>0</v>
      </c>
      <c r="E64" s="6">
        <v>0</v>
      </c>
      <c r="F64" s="6">
        <v>223849.06</v>
      </c>
      <c r="G64" s="6">
        <v>1657548.85</v>
      </c>
      <c r="H64" s="6">
        <v>2319586.33</v>
      </c>
      <c r="I64" s="6">
        <v>2376100.63</v>
      </c>
      <c r="J64" s="6">
        <v>3044616.68</v>
      </c>
      <c r="K64" s="6">
        <v>2411917.7599999998</v>
      </c>
      <c r="L64" s="6">
        <v>3568446.52</v>
      </c>
      <c r="M64" s="6">
        <v>3092803.1</v>
      </c>
      <c r="N64" s="6">
        <v>0</v>
      </c>
      <c r="O64" s="6">
        <f t="shared" si="4"/>
        <v>18694868.93</v>
      </c>
    </row>
    <row r="65" spans="2:15" collapsed="1">
      <c r="B65" s="5" t="s">
        <v>72</v>
      </c>
      <c r="C65" s="7">
        <f t="shared" ref="C65:O65" si="5">SUM(C41:C64)</f>
        <v>15796724.250000002</v>
      </c>
      <c r="D65" s="7">
        <f t="shared" si="5"/>
        <v>25172662.030000001</v>
      </c>
      <c r="E65" s="7">
        <f t="shared" si="5"/>
        <v>16009492.870000005</v>
      </c>
      <c r="F65" s="7">
        <f t="shared" si="5"/>
        <v>15067224.92</v>
      </c>
      <c r="G65" s="7">
        <f t="shared" si="5"/>
        <v>18356926.549999997</v>
      </c>
      <c r="H65" s="7">
        <f t="shared" si="5"/>
        <v>19118285.469999999</v>
      </c>
      <c r="I65" s="7">
        <f t="shared" si="5"/>
        <v>18656197.290000003</v>
      </c>
      <c r="J65" s="7">
        <f t="shared" si="5"/>
        <v>20470089.34</v>
      </c>
      <c r="K65" s="7">
        <f t="shared" si="5"/>
        <v>18869705.339999996</v>
      </c>
      <c r="L65" s="7">
        <f t="shared" si="5"/>
        <v>22129785.98</v>
      </c>
      <c r="M65" s="7">
        <f t="shared" si="5"/>
        <v>23362633.060000002</v>
      </c>
      <c r="N65" s="7">
        <f t="shared" si="5"/>
        <v>18824916.939999998</v>
      </c>
      <c r="O65" s="7">
        <f t="shared" si="5"/>
        <v>231834644.03999999</v>
      </c>
    </row>
    <row r="66" spans="2:15">
      <c r="B66" s="5" t="s">
        <v>154</v>
      </c>
      <c r="C66" s="7">
        <v>16645705.65</v>
      </c>
      <c r="D66" s="7">
        <v>18403058.629999999</v>
      </c>
      <c r="E66" s="7">
        <v>17489571.199999999</v>
      </c>
      <c r="F66" s="7">
        <v>18292751.02</v>
      </c>
      <c r="G66" s="7">
        <v>18381681.670000002</v>
      </c>
      <c r="H66" s="7">
        <v>19280344.190000001</v>
      </c>
      <c r="I66" s="7">
        <v>19696930.739999998</v>
      </c>
      <c r="J66" s="7">
        <v>21233050.050000001</v>
      </c>
      <c r="K66" s="7">
        <v>20655563.559999999</v>
      </c>
      <c r="L66" s="7">
        <v>25142341.899999999</v>
      </c>
      <c r="M66" s="7">
        <v>25363565.050000001</v>
      </c>
      <c r="N66" s="7">
        <v>25131233.850000001</v>
      </c>
      <c r="O66" s="7">
        <f t="shared" ref="O66" si="6">SUM(C66:N66)</f>
        <v>245715797.51000002</v>
      </c>
    </row>
    <row r="67" spans="2:15" hidden="1" outlineLevel="1">
      <c r="B67" s="4" t="s">
        <v>73</v>
      </c>
      <c r="C67" s="6">
        <v>51913.22</v>
      </c>
      <c r="D67" s="6">
        <v>54328.04</v>
      </c>
      <c r="E67" s="6">
        <v>44537.45</v>
      </c>
      <c r="F67" s="6">
        <v>45046.02</v>
      </c>
      <c r="G67" s="6">
        <v>49523.519999999997</v>
      </c>
      <c r="H67" s="6">
        <v>85172.86</v>
      </c>
      <c r="I67" s="6">
        <v>70122.81</v>
      </c>
      <c r="J67" s="6">
        <v>72454.22</v>
      </c>
      <c r="K67" s="6">
        <v>75670.17</v>
      </c>
      <c r="L67" s="6">
        <v>73972.45</v>
      </c>
      <c r="M67" s="6">
        <v>74404.81</v>
      </c>
      <c r="N67" s="6">
        <v>77201.960000000006</v>
      </c>
      <c r="O67" s="6">
        <f t="shared" si="4"/>
        <v>774347.53</v>
      </c>
    </row>
    <row r="68" spans="2:15" hidden="1" outlineLevel="1">
      <c r="B68" s="4" t="s">
        <v>74</v>
      </c>
      <c r="C68" s="6">
        <v>94546.98</v>
      </c>
      <c r="D68" s="6">
        <v>92313.75</v>
      </c>
      <c r="E68" s="6">
        <v>69852.850000000006</v>
      </c>
      <c r="F68" s="6">
        <v>121630.24</v>
      </c>
      <c r="G68" s="6">
        <v>134693.20000000001</v>
      </c>
      <c r="H68" s="6">
        <v>169928.27</v>
      </c>
      <c r="I68" s="6">
        <v>206960.27</v>
      </c>
      <c r="J68" s="6">
        <v>166349.76999999999</v>
      </c>
      <c r="K68" s="6">
        <v>205663.57</v>
      </c>
      <c r="L68" s="6">
        <v>89976.1</v>
      </c>
      <c r="M68" s="6">
        <v>140004.32</v>
      </c>
      <c r="N68" s="6">
        <v>92925.57</v>
      </c>
      <c r="O68" s="6">
        <f t="shared" si="4"/>
        <v>1584844.8900000004</v>
      </c>
    </row>
    <row r="69" spans="2:15" collapsed="1">
      <c r="B69" s="5" t="s">
        <v>76</v>
      </c>
      <c r="C69" s="7">
        <f>SUM(C67:C68)</f>
        <v>146460.20000000001</v>
      </c>
      <c r="D69" s="7">
        <f t="shared" ref="D69:O69" si="7">SUM(D67:D68)</f>
        <v>146641.79</v>
      </c>
      <c r="E69" s="7">
        <f t="shared" si="7"/>
        <v>114390.3</v>
      </c>
      <c r="F69" s="7">
        <f t="shared" si="7"/>
        <v>166676.26</v>
      </c>
      <c r="G69" s="7">
        <f t="shared" si="7"/>
        <v>184216.72</v>
      </c>
      <c r="H69" s="7">
        <f t="shared" si="7"/>
        <v>255101.13</v>
      </c>
      <c r="I69" s="7">
        <f t="shared" si="7"/>
        <v>277083.07999999996</v>
      </c>
      <c r="J69" s="7">
        <f t="shared" si="7"/>
        <v>238803.99</v>
      </c>
      <c r="K69" s="7">
        <f t="shared" si="7"/>
        <v>281333.74</v>
      </c>
      <c r="L69" s="7">
        <f t="shared" si="7"/>
        <v>163948.54999999999</v>
      </c>
      <c r="M69" s="7">
        <f t="shared" si="7"/>
        <v>214409.13</v>
      </c>
      <c r="N69" s="7">
        <f t="shared" si="7"/>
        <v>170127.53000000003</v>
      </c>
      <c r="O69" s="7">
        <f t="shared" si="7"/>
        <v>2359192.4200000004</v>
      </c>
    </row>
    <row r="70" spans="2:15" hidden="1" outlineLevel="1">
      <c r="B70" s="4" t="s">
        <v>77</v>
      </c>
      <c r="C70" s="6">
        <v>25601.85</v>
      </c>
      <c r="D70" s="6">
        <v>25601.85</v>
      </c>
      <c r="E70" s="6">
        <v>26801.85</v>
      </c>
      <c r="F70" s="6">
        <v>25601.85</v>
      </c>
      <c r="G70" s="6">
        <v>25601.85</v>
      </c>
      <c r="H70" s="6">
        <v>94368.56</v>
      </c>
      <c r="I70" s="6">
        <v>29400.54</v>
      </c>
      <c r="J70" s="6">
        <v>27992.57</v>
      </c>
      <c r="K70" s="6">
        <v>33992.57</v>
      </c>
      <c r="L70" s="6">
        <v>27992.57</v>
      </c>
      <c r="M70" s="6">
        <v>-10341.700000000001</v>
      </c>
      <c r="N70" s="6">
        <v>29782.560000000001</v>
      </c>
      <c r="O70" s="6">
        <f t="shared" si="4"/>
        <v>362396.92</v>
      </c>
    </row>
    <row r="71" spans="2:15" hidden="1" outlineLevel="1">
      <c r="B71" s="4" t="s">
        <v>78</v>
      </c>
      <c r="C71" s="6">
        <v>451037.06</v>
      </c>
      <c r="D71" s="6">
        <v>410016.61</v>
      </c>
      <c r="E71" s="6">
        <v>468707.83</v>
      </c>
      <c r="F71" s="6">
        <v>440604.69</v>
      </c>
      <c r="G71" s="6">
        <v>477027.7</v>
      </c>
      <c r="H71" s="6">
        <v>584853.49</v>
      </c>
      <c r="I71" s="6">
        <v>621122.09</v>
      </c>
      <c r="J71" s="6">
        <v>550823.1</v>
      </c>
      <c r="K71" s="6">
        <v>609717.56999999995</v>
      </c>
      <c r="L71" s="6">
        <v>625609.56000000006</v>
      </c>
      <c r="M71" s="6">
        <v>732340.97</v>
      </c>
      <c r="N71" s="6">
        <v>697319.63</v>
      </c>
      <c r="O71" s="6">
        <f t="shared" si="4"/>
        <v>6669180.2999999989</v>
      </c>
    </row>
    <row r="72" spans="2:15" hidden="1" outlineLevel="1">
      <c r="B72" s="4" t="s">
        <v>79</v>
      </c>
      <c r="C72" s="6">
        <v>4190.33</v>
      </c>
      <c r="D72" s="6">
        <v>2991.52</v>
      </c>
      <c r="E72" s="6">
        <v>2659.9</v>
      </c>
      <c r="F72" s="6">
        <v>6034.61</v>
      </c>
      <c r="G72" s="6">
        <v>3610.57</v>
      </c>
      <c r="H72" s="6">
        <v>9401.2000000000007</v>
      </c>
      <c r="I72" s="6">
        <v>2203.66</v>
      </c>
      <c r="J72" s="6">
        <v>26532.45</v>
      </c>
      <c r="K72" s="6">
        <v>11050.26</v>
      </c>
      <c r="L72" s="6">
        <v>41833.82</v>
      </c>
      <c r="M72" s="6">
        <v>22839.27</v>
      </c>
      <c r="N72" s="6">
        <v>106238.27</v>
      </c>
      <c r="O72" s="6">
        <f t="shared" si="4"/>
        <v>239585.86</v>
      </c>
    </row>
    <row r="73" spans="2:15" hidden="1" outlineLevel="1">
      <c r="B73" s="4" t="s">
        <v>80</v>
      </c>
      <c r="C73" s="6">
        <v>0</v>
      </c>
      <c r="D73" s="6">
        <v>0</v>
      </c>
      <c r="E73" s="6">
        <v>0</v>
      </c>
      <c r="F73" s="6">
        <v>0</v>
      </c>
      <c r="G73" s="6">
        <v>0</v>
      </c>
      <c r="H73" s="6">
        <v>0</v>
      </c>
      <c r="I73" s="6">
        <v>0</v>
      </c>
      <c r="J73" s="6">
        <v>1592</v>
      </c>
      <c r="K73" s="6">
        <v>0</v>
      </c>
      <c r="L73" s="6">
        <v>0</v>
      </c>
      <c r="M73" s="6">
        <v>0</v>
      </c>
      <c r="N73" s="6">
        <v>0</v>
      </c>
      <c r="O73" s="6">
        <f t="shared" si="4"/>
        <v>1592</v>
      </c>
    </row>
    <row r="74" spans="2:15" hidden="1" outlineLevel="1">
      <c r="B74" s="4" t="s">
        <v>81</v>
      </c>
      <c r="C74" s="6">
        <v>35421.879999999997</v>
      </c>
      <c r="D74" s="6">
        <v>196748.83</v>
      </c>
      <c r="E74" s="6">
        <v>98701.22</v>
      </c>
      <c r="F74" s="6">
        <v>128872.91</v>
      </c>
      <c r="G74" s="6">
        <v>198527.63</v>
      </c>
      <c r="H74" s="6">
        <v>169925.16</v>
      </c>
      <c r="I74" s="6">
        <v>156377.57</v>
      </c>
      <c r="J74" s="6">
        <v>116525.48</v>
      </c>
      <c r="K74" s="6">
        <v>92692.01</v>
      </c>
      <c r="L74" s="6">
        <v>2926695.64</v>
      </c>
      <c r="M74" s="6">
        <v>266650.23999999999</v>
      </c>
      <c r="N74" s="6">
        <v>94388.28</v>
      </c>
      <c r="O74" s="6">
        <f t="shared" si="4"/>
        <v>4481526.8500000006</v>
      </c>
    </row>
    <row r="75" spans="2:15" hidden="1" outlineLevel="1">
      <c r="B75" s="4" t="s">
        <v>82</v>
      </c>
      <c r="C75" s="6">
        <v>131251.4</v>
      </c>
      <c r="D75" s="6">
        <v>96637.96</v>
      </c>
      <c r="E75" s="6">
        <v>176669.93</v>
      </c>
      <c r="F75" s="6">
        <v>116069.28</v>
      </c>
      <c r="G75" s="6">
        <v>7676178.46</v>
      </c>
      <c r="H75" s="6">
        <v>392205.69</v>
      </c>
      <c r="I75" s="6">
        <v>376888.61</v>
      </c>
      <c r="J75" s="6">
        <v>234228.59</v>
      </c>
      <c r="K75" s="6">
        <v>368467.42</v>
      </c>
      <c r="L75" s="6">
        <v>8267210.5599999996</v>
      </c>
      <c r="M75" s="6">
        <v>1863161.8</v>
      </c>
      <c r="N75" s="6">
        <v>3845559.66</v>
      </c>
      <c r="O75" s="6">
        <f t="shared" si="4"/>
        <v>23544529.359999999</v>
      </c>
    </row>
    <row r="76" spans="2:15" hidden="1" outlineLevel="1">
      <c r="B76" s="4" t="s">
        <v>83</v>
      </c>
      <c r="C76" s="6">
        <v>4698.6499999999996</v>
      </c>
      <c r="D76" s="6">
        <v>7929.92</v>
      </c>
      <c r="E76" s="6">
        <v>4527.54</v>
      </c>
      <c r="F76" s="6">
        <v>7668.58</v>
      </c>
      <c r="G76" s="6">
        <v>20689.16</v>
      </c>
      <c r="H76" s="6">
        <v>5500.91</v>
      </c>
      <c r="I76" s="6">
        <v>9791.7800000000007</v>
      </c>
      <c r="J76" s="6">
        <v>10937.72</v>
      </c>
      <c r="K76" s="6">
        <v>6788.98</v>
      </c>
      <c r="L76" s="6">
        <v>9641.58</v>
      </c>
      <c r="M76" s="6">
        <v>9554.76</v>
      </c>
      <c r="N76" s="6">
        <v>18438.55</v>
      </c>
      <c r="O76" s="6">
        <f t="shared" si="4"/>
        <v>116168.13</v>
      </c>
    </row>
    <row r="77" spans="2:15" hidden="1" outlineLevel="1">
      <c r="B77" s="4" t="s">
        <v>84</v>
      </c>
      <c r="C77" s="6">
        <v>517632.34</v>
      </c>
      <c r="D77" s="6">
        <v>536180.52</v>
      </c>
      <c r="E77" s="6">
        <v>639811.96</v>
      </c>
      <c r="F77" s="6">
        <v>502435.39</v>
      </c>
      <c r="G77" s="6">
        <v>593326.80000000005</v>
      </c>
      <c r="H77" s="6">
        <v>502109.82</v>
      </c>
      <c r="I77" s="6">
        <v>512220.15</v>
      </c>
      <c r="J77" s="6">
        <v>768282.2</v>
      </c>
      <c r="K77" s="6">
        <v>697770.28</v>
      </c>
      <c r="L77" s="6">
        <v>680539.35</v>
      </c>
      <c r="M77" s="6">
        <v>700106.96</v>
      </c>
      <c r="N77" s="6">
        <v>665142.97</v>
      </c>
      <c r="O77" s="6">
        <f t="shared" si="4"/>
        <v>7315558.7399999993</v>
      </c>
    </row>
    <row r="78" spans="2:15" hidden="1" outlineLevel="1">
      <c r="B78" s="4" t="s">
        <v>85</v>
      </c>
      <c r="C78" s="6">
        <v>0</v>
      </c>
      <c r="D78" s="6">
        <v>25000</v>
      </c>
      <c r="E78" s="6">
        <v>0</v>
      </c>
      <c r="F78" s="6">
        <v>0</v>
      </c>
      <c r="G78" s="6">
        <v>0</v>
      </c>
      <c r="H78" s="6">
        <v>0</v>
      </c>
      <c r="I78" s="6">
        <v>0</v>
      </c>
      <c r="J78" s="6">
        <v>0</v>
      </c>
      <c r="K78" s="6">
        <v>50000</v>
      </c>
      <c r="L78" s="6">
        <v>409000</v>
      </c>
      <c r="M78" s="6">
        <v>0</v>
      </c>
      <c r="N78" s="6">
        <v>2070000</v>
      </c>
      <c r="O78" s="6">
        <f t="shared" si="4"/>
        <v>2554000</v>
      </c>
    </row>
    <row r="79" spans="2:15" hidden="1" outlineLevel="1">
      <c r="B79" s="4" t="s">
        <v>86</v>
      </c>
      <c r="C79" s="6">
        <v>18752.27</v>
      </c>
      <c r="D79" s="6">
        <v>13856.21</v>
      </c>
      <c r="E79" s="6">
        <v>14576.73</v>
      </c>
      <c r="F79" s="6">
        <v>14576.73</v>
      </c>
      <c r="G79" s="6">
        <v>14576.73</v>
      </c>
      <c r="H79" s="6">
        <v>31874.01</v>
      </c>
      <c r="I79" s="6">
        <v>24290.07</v>
      </c>
      <c r="J79" s="6">
        <v>14576.73</v>
      </c>
      <c r="K79" s="6">
        <v>14576.73</v>
      </c>
      <c r="L79" s="6">
        <v>14576.73</v>
      </c>
      <c r="M79" s="6">
        <v>14576.73</v>
      </c>
      <c r="N79" s="6">
        <v>14576.73</v>
      </c>
      <c r="O79" s="6">
        <f t="shared" si="4"/>
        <v>205386.40000000005</v>
      </c>
    </row>
    <row r="80" spans="2:15" hidden="1" outlineLevel="1">
      <c r="B80" s="4" t="s">
        <v>87</v>
      </c>
      <c r="C80" s="6">
        <v>0</v>
      </c>
      <c r="D80" s="6">
        <v>17319.71</v>
      </c>
      <c r="E80" s="6">
        <v>36162.18</v>
      </c>
      <c r="F80" s="6">
        <v>17966.98</v>
      </c>
      <c r="G80" s="6">
        <v>11668.27</v>
      </c>
      <c r="H80" s="6">
        <v>0</v>
      </c>
      <c r="I80" s="6">
        <v>13496.82</v>
      </c>
      <c r="J80" s="6">
        <v>0</v>
      </c>
      <c r="K80" s="6">
        <v>0</v>
      </c>
      <c r="L80" s="6">
        <v>23994.69</v>
      </c>
      <c r="M80" s="6">
        <v>36049.32</v>
      </c>
      <c r="N80" s="6">
        <v>23880</v>
      </c>
      <c r="O80" s="6">
        <f t="shared" si="4"/>
        <v>180537.97</v>
      </c>
    </row>
    <row r="81" spans="2:15" hidden="1" outlineLevel="1">
      <c r="B81" s="4" t="s">
        <v>130</v>
      </c>
      <c r="C81" s="6">
        <v>5494699.4100000001</v>
      </c>
      <c r="D81" s="6">
        <v>5297631.28</v>
      </c>
      <c r="E81" s="6">
        <v>5383796.0599999996</v>
      </c>
      <c r="F81" s="6">
        <v>5464930.8799999999</v>
      </c>
      <c r="G81" s="6">
        <v>5592504.3099999996</v>
      </c>
      <c r="H81" s="6">
        <v>5687322.6299999999</v>
      </c>
      <c r="I81" s="6">
        <v>5546978.9699999997</v>
      </c>
      <c r="J81" s="6">
        <v>5852727.79</v>
      </c>
      <c r="K81" s="6">
        <v>6105583.71</v>
      </c>
      <c r="L81" s="6">
        <v>6098593.8700000001</v>
      </c>
      <c r="M81" s="6">
        <v>5670080.7599999998</v>
      </c>
      <c r="N81" s="6">
        <v>5645823.8099999996</v>
      </c>
      <c r="O81" s="6">
        <f t="shared" si="4"/>
        <v>67840673.479999989</v>
      </c>
    </row>
    <row r="82" spans="2:15" hidden="1" outlineLevel="1">
      <c r="B82" s="4" t="s">
        <v>131</v>
      </c>
      <c r="C82" s="6">
        <v>0</v>
      </c>
      <c r="D82" s="6">
        <v>0</v>
      </c>
      <c r="E82" s="6">
        <v>0</v>
      </c>
      <c r="F82" s="6">
        <v>0</v>
      </c>
      <c r="G82" s="6">
        <v>0</v>
      </c>
      <c r="H82" s="6">
        <v>0</v>
      </c>
      <c r="I82" s="6">
        <v>0</v>
      </c>
      <c r="J82" s="6">
        <v>313186.64</v>
      </c>
      <c r="K82" s="6">
        <v>0</v>
      </c>
      <c r="L82" s="6">
        <v>0</v>
      </c>
      <c r="M82" s="6">
        <v>0</v>
      </c>
      <c r="N82" s="6">
        <v>0</v>
      </c>
      <c r="O82" s="6">
        <f t="shared" si="4"/>
        <v>313186.64</v>
      </c>
    </row>
    <row r="83" spans="2:15" hidden="1" outlineLevel="1">
      <c r="B83" s="4" t="s">
        <v>118</v>
      </c>
      <c r="C83" s="6">
        <v>33085.910000000003</v>
      </c>
      <c r="D83" s="6">
        <v>9792.59</v>
      </c>
      <c r="E83" s="6">
        <v>43145.65</v>
      </c>
      <c r="F83" s="6">
        <v>1069411.05</v>
      </c>
      <c r="G83" s="6">
        <v>581.66</v>
      </c>
      <c r="H83" s="6">
        <v>-8856.89</v>
      </c>
      <c r="I83" s="6">
        <v>21046.15</v>
      </c>
      <c r="J83" s="6">
        <v>-3335.02</v>
      </c>
      <c r="K83" s="6">
        <v>630.77</v>
      </c>
      <c r="L83" s="6">
        <v>113265.94</v>
      </c>
      <c r="M83" s="6">
        <v>-5739.42</v>
      </c>
      <c r="N83" s="6">
        <v>17602.43</v>
      </c>
      <c r="O83" s="6">
        <f t="shared" si="4"/>
        <v>1290630.8199999998</v>
      </c>
    </row>
    <row r="84" spans="2:15" collapsed="1">
      <c r="B84" s="5" t="s">
        <v>90</v>
      </c>
      <c r="C84" s="7">
        <f>SUM(C70:C83)</f>
        <v>6716371.1000000006</v>
      </c>
      <c r="D84" s="7">
        <f t="shared" ref="D84:O84" si="8">SUM(D70:D83)</f>
        <v>6639707</v>
      </c>
      <c r="E84" s="7">
        <f t="shared" si="8"/>
        <v>6895560.8499999996</v>
      </c>
      <c r="F84" s="7">
        <f t="shared" si="8"/>
        <v>7794172.9500000002</v>
      </c>
      <c r="G84" s="7">
        <f t="shared" si="8"/>
        <v>14614293.140000001</v>
      </c>
      <c r="H84" s="7">
        <f t="shared" si="8"/>
        <v>7468704.5800000001</v>
      </c>
      <c r="I84" s="7">
        <f t="shared" si="8"/>
        <v>7313816.4100000001</v>
      </c>
      <c r="J84" s="7">
        <f t="shared" si="8"/>
        <v>7914070.25</v>
      </c>
      <c r="K84" s="7">
        <f t="shared" si="8"/>
        <v>7991270.2999999989</v>
      </c>
      <c r="L84" s="7">
        <f t="shared" si="8"/>
        <v>19238954.309999999</v>
      </c>
      <c r="M84" s="7">
        <f t="shared" si="8"/>
        <v>9299279.6899999995</v>
      </c>
      <c r="N84" s="7">
        <f t="shared" si="8"/>
        <v>13228752.890000001</v>
      </c>
      <c r="O84" s="7">
        <f t="shared" si="8"/>
        <v>115114953.46999998</v>
      </c>
    </row>
    <row r="85" spans="2:15" hidden="1" outlineLevel="1">
      <c r="B85" s="4" t="s">
        <v>283</v>
      </c>
      <c r="C85" s="6">
        <v>233454.25</v>
      </c>
      <c r="D85" s="6">
        <v>237828.59</v>
      </c>
      <c r="E85" s="6">
        <v>237828.6</v>
      </c>
      <c r="F85" s="6">
        <v>220878.03</v>
      </c>
      <c r="G85" s="6">
        <v>239443.3</v>
      </c>
      <c r="H85" s="6">
        <v>235017.64</v>
      </c>
      <c r="I85" s="6">
        <v>237762.82</v>
      </c>
      <c r="J85" s="6">
        <v>243644.48</v>
      </c>
      <c r="K85" s="6">
        <v>237828.6</v>
      </c>
      <c r="L85" s="6">
        <v>287868.53000000003</v>
      </c>
      <c r="M85" s="6">
        <v>276809.11</v>
      </c>
      <c r="N85" s="6">
        <v>455937.36</v>
      </c>
      <c r="O85" s="6">
        <v>3144301.31</v>
      </c>
    </row>
    <row r="86" spans="2:15" hidden="1" outlineLevel="1">
      <c r="B86" s="4" t="s">
        <v>284</v>
      </c>
      <c r="C86" s="6">
        <v>135844.48000000001</v>
      </c>
      <c r="D86" s="6">
        <v>138376.16</v>
      </c>
      <c r="E86" s="6">
        <v>138376.16</v>
      </c>
      <c r="F86" s="6">
        <v>128565.9</v>
      </c>
      <c r="G86" s="6">
        <v>140120.97</v>
      </c>
      <c r="H86" s="6">
        <v>136809.66</v>
      </c>
      <c r="I86" s="6">
        <v>138336.73000000001</v>
      </c>
      <c r="J86" s="6">
        <v>141865.73000000001</v>
      </c>
      <c r="K86" s="6">
        <v>144322.32</v>
      </c>
      <c r="L86" s="6">
        <v>125295.83</v>
      </c>
      <c r="M86" s="6">
        <v>151456.5</v>
      </c>
      <c r="N86" s="6">
        <v>247887.59</v>
      </c>
      <c r="O86" s="6">
        <v>1767258.03</v>
      </c>
    </row>
    <row r="87" spans="2:15" hidden="1" outlineLevel="1">
      <c r="B87" s="4" t="s">
        <v>285</v>
      </c>
      <c r="C87" s="6">
        <v>67716.88</v>
      </c>
      <c r="D87" s="6">
        <v>74166.100000000006</v>
      </c>
      <c r="E87" s="6">
        <v>77390.720000000001</v>
      </c>
      <c r="F87" s="6">
        <v>87064.56</v>
      </c>
      <c r="G87" s="6">
        <v>88141.32</v>
      </c>
      <c r="H87" s="6">
        <v>88141.32</v>
      </c>
      <c r="I87" s="6">
        <v>89218.08</v>
      </c>
      <c r="J87" s="6">
        <v>89218.08</v>
      </c>
      <c r="K87" s="6">
        <v>87064.56</v>
      </c>
      <c r="L87" s="6">
        <v>99700.33</v>
      </c>
      <c r="M87" s="6">
        <v>94813.29</v>
      </c>
      <c r="N87" s="6">
        <v>90525.6</v>
      </c>
      <c r="O87" s="6">
        <v>1033160.84</v>
      </c>
    </row>
    <row r="88" spans="2:15" hidden="1" outlineLevel="1">
      <c r="B88" s="4" t="s">
        <v>286</v>
      </c>
      <c r="C88" s="6">
        <v>30096.400000000001</v>
      </c>
      <c r="D88" s="6">
        <v>30096.400000000001</v>
      </c>
      <c r="E88" s="6">
        <v>30096.400000000001</v>
      </c>
      <c r="F88" s="6">
        <v>22572.3</v>
      </c>
      <c r="G88" s="6">
        <v>30970.2</v>
      </c>
      <c r="H88" s="6">
        <v>30468.6</v>
      </c>
      <c r="I88" s="6">
        <v>30840.799999999999</v>
      </c>
      <c r="J88" s="6">
        <v>30840.799999999999</v>
      </c>
      <c r="K88" s="6">
        <v>30096.400000000001</v>
      </c>
      <c r="L88" s="6">
        <v>34711.160000000003</v>
      </c>
      <c r="M88" s="6">
        <v>32774.959999999999</v>
      </c>
      <c r="N88" s="6">
        <v>31292.799999999999</v>
      </c>
      <c r="O88" s="6">
        <v>364857.22</v>
      </c>
    </row>
    <row r="89" spans="2:15" hidden="1" outlineLevel="1">
      <c r="B89" s="4" t="s">
        <v>288</v>
      </c>
      <c r="C89" s="6">
        <v>19347.68</v>
      </c>
      <c r="D89" s="6">
        <v>19347.68</v>
      </c>
      <c r="E89" s="6">
        <v>19347.68</v>
      </c>
      <c r="F89" s="6">
        <v>19347.68</v>
      </c>
      <c r="G89" s="6">
        <v>19586.96</v>
      </c>
      <c r="H89" s="6">
        <v>19586.96</v>
      </c>
      <c r="I89" s="6">
        <v>19826.240000000002</v>
      </c>
      <c r="J89" s="6">
        <v>29099.8</v>
      </c>
      <c r="K89" s="6">
        <v>29021.52</v>
      </c>
      <c r="L89" s="6">
        <v>32757.31</v>
      </c>
      <c r="M89" s="6">
        <v>31613.43</v>
      </c>
      <c r="N89" s="6">
        <v>30175.200000000001</v>
      </c>
      <c r="O89" s="6">
        <v>289058.14</v>
      </c>
    </row>
    <row r="90" spans="2:15" collapsed="1">
      <c r="B90" s="5" t="s">
        <v>287</v>
      </c>
      <c r="C90" s="7">
        <v>486459.69</v>
      </c>
      <c r="D90" s="7">
        <v>499814.93</v>
      </c>
      <c r="E90" s="7">
        <v>503039.56</v>
      </c>
      <c r="F90" s="7">
        <v>478428.47</v>
      </c>
      <c r="G90" s="7">
        <v>518262.75</v>
      </c>
      <c r="H90" s="7">
        <v>510024.18</v>
      </c>
      <c r="I90" s="7">
        <v>515984.67</v>
      </c>
      <c r="J90" s="7">
        <v>534668.89</v>
      </c>
      <c r="K90" s="7">
        <v>528333.4</v>
      </c>
      <c r="L90" s="7">
        <v>580333.16</v>
      </c>
      <c r="M90" s="7">
        <v>587467.29</v>
      </c>
      <c r="N90" s="7">
        <v>855818.55</v>
      </c>
      <c r="O90" s="7">
        <v>6598635.54</v>
      </c>
    </row>
    <row r="91" spans="2:15" hidden="1" outlineLevel="1">
      <c r="B91" s="4" t="s">
        <v>93</v>
      </c>
      <c r="C91" s="6">
        <v>2378.0100000000002</v>
      </c>
      <c r="D91" s="6">
        <v>1312.38</v>
      </c>
      <c r="E91" s="6">
        <v>20498.09</v>
      </c>
      <c r="F91" s="6">
        <v>17365.22</v>
      </c>
      <c r="G91" s="6">
        <v>144272.74</v>
      </c>
      <c r="H91" s="6">
        <v>0</v>
      </c>
      <c r="I91" s="6">
        <v>42928.17</v>
      </c>
      <c r="J91" s="6">
        <v>167485.19</v>
      </c>
      <c r="K91" s="6">
        <v>0</v>
      </c>
      <c r="L91" s="6">
        <v>9477.77</v>
      </c>
      <c r="M91" s="6">
        <v>22466.85</v>
      </c>
      <c r="N91" s="6">
        <v>0</v>
      </c>
      <c r="O91" s="6">
        <f>SUM(C91:N91)</f>
        <v>428184.42</v>
      </c>
    </row>
    <row r="92" spans="2:15" hidden="1" outlineLevel="1">
      <c r="B92" s="4" t="s">
        <v>96</v>
      </c>
      <c r="C92" s="6">
        <v>5223.97</v>
      </c>
      <c r="D92" s="6">
        <v>14665.93</v>
      </c>
      <c r="E92" s="6">
        <v>11663.58</v>
      </c>
      <c r="F92" s="6">
        <v>10221.719999999999</v>
      </c>
      <c r="G92" s="6">
        <v>13497.87</v>
      </c>
      <c r="H92" s="6">
        <v>33432.46</v>
      </c>
      <c r="I92" s="6">
        <v>50195.199999999997</v>
      </c>
      <c r="J92" s="6">
        <v>46523.64</v>
      </c>
      <c r="K92" s="6">
        <v>196202</v>
      </c>
      <c r="L92" s="6">
        <v>51436.77</v>
      </c>
      <c r="M92" s="6">
        <v>62458.32</v>
      </c>
      <c r="N92" s="6">
        <v>92766.6</v>
      </c>
      <c r="O92" s="6">
        <f t="shared" ref="O92:O96" si="9">SUM(C92:N92)</f>
        <v>588288.06000000006</v>
      </c>
    </row>
    <row r="93" spans="2:15" hidden="1" outlineLevel="1">
      <c r="B93" s="4" t="s">
        <v>120</v>
      </c>
      <c r="C93" s="6">
        <v>964997.82</v>
      </c>
      <c r="D93" s="6">
        <v>1958323.48</v>
      </c>
      <c r="E93" s="6">
        <v>821125.37</v>
      </c>
      <c r="F93" s="6">
        <v>267947.33</v>
      </c>
      <c r="G93" s="6">
        <v>216747.71</v>
      </c>
      <c r="H93" s="6">
        <v>237781.85</v>
      </c>
      <c r="I93" s="6">
        <v>48784.69</v>
      </c>
      <c r="J93" s="6">
        <v>5646.04</v>
      </c>
      <c r="K93" s="6">
        <v>24287.759999999998</v>
      </c>
      <c r="L93" s="6">
        <v>15599.8</v>
      </c>
      <c r="M93" s="6">
        <v>68653.48</v>
      </c>
      <c r="N93" s="6">
        <v>2660.88</v>
      </c>
      <c r="O93" s="6">
        <f t="shared" si="9"/>
        <v>4632556.21</v>
      </c>
    </row>
    <row r="94" spans="2:15" hidden="1" outlineLevel="1">
      <c r="B94" s="4" t="s">
        <v>132</v>
      </c>
      <c r="C94" s="6">
        <v>0</v>
      </c>
      <c r="D94" s="6">
        <v>0</v>
      </c>
      <c r="E94" s="6">
        <v>0</v>
      </c>
      <c r="F94" s="6">
        <v>0</v>
      </c>
      <c r="G94" s="6">
        <v>1900</v>
      </c>
      <c r="H94" s="6">
        <v>0</v>
      </c>
      <c r="I94" s="6">
        <v>0</v>
      </c>
      <c r="J94" s="6">
        <v>0</v>
      </c>
      <c r="K94" s="6">
        <v>0</v>
      </c>
      <c r="L94" s="6">
        <v>0</v>
      </c>
      <c r="M94" s="6">
        <v>0</v>
      </c>
      <c r="N94" s="6">
        <v>0</v>
      </c>
      <c r="O94" s="6">
        <f t="shared" si="9"/>
        <v>1900</v>
      </c>
    </row>
    <row r="95" spans="2:15" hidden="1" outlineLevel="1">
      <c r="B95" s="4" t="s">
        <v>123</v>
      </c>
      <c r="C95" s="6">
        <v>0</v>
      </c>
      <c r="D95" s="6">
        <v>0</v>
      </c>
      <c r="E95" s="6">
        <v>0</v>
      </c>
      <c r="F95" s="6">
        <v>-12103.47</v>
      </c>
      <c r="G95" s="6">
        <v>12103.47</v>
      </c>
      <c r="H95" s="6">
        <v>0</v>
      </c>
      <c r="I95" s="6">
        <v>0</v>
      </c>
      <c r="J95" s="6">
        <v>0</v>
      </c>
      <c r="K95" s="6">
        <v>0</v>
      </c>
      <c r="L95" s="6">
        <v>0</v>
      </c>
      <c r="M95" s="6">
        <v>0</v>
      </c>
      <c r="N95" s="6">
        <v>0</v>
      </c>
      <c r="O95" s="6">
        <f t="shared" si="9"/>
        <v>0</v>
      </c>
    </row>
    <row r="96" spans="2:15" hidden="1" outlineLevel="1">
      <c r="B96" s="4" t="s">
        <v>124</v>
      </c>
      <c r="C96" s="6">
        <v>0</v>
      </c>
      <c r="D96" s="6">
        <v>0</v>
      </c>
      <c r="E96" s="6">
        <v>0</v>
      </c>
      <c r="F96" s="6">
        <v>0</v>
      </c>
      <c r="G96" s="6">
        <v>0</v>
      </c>
      <c r="H96" s="6">
        <v>0</v>
      </c>
      <c r="I96" s="6">
        <v>0</v>
      </c>
      <c r="J96" s="6">
        <v>6047427</v>
      </c>
      <c r="K96" s="6">
        <v>0</v>
      </c>
      <c r="L96" s="6">
        <v>0</v>
      </c>
      <c r="M96" s="6">
        <v>0</v>
      </c>
      <c r="N96" s="6">
        <v>0</v>
      </c>
      <c r="O96" s="6">
        <f t="shared" si="9"/>
        <v>6047427</v>
      </c>
    </row>
    <row r="97" spans="2:15" collapsed="1">
      <c r="B97" s="5" t="s">
        <v>297</v>
      </c>
      <c r="C97" s="7">
        <f t="shared" ref="C97:O97" si="10">SUM(C91:C96)</f>
        <v>972599.79999999993</v>
      </c>
      <c r="D97" s="7">
        <f t="shared" si="10"/>
        <v>1974301.79</v>
      </c>
      <c r="E97" s="7">
        <f t="shared" si="10"/>
        <v>853287.04</v>
      </c>
      <c r="F97" s="7">
        <f t="shared" si="10"/>
        <v>283430.80000000005</v>
      </c>
      <c r="G97" s="7">
        <f t="shared" si="10"/>
        <v>388521.78999999992</v>
      </c>
      <c r="H97" s="7">
        <f t="shared" si="10"/>
        <v>271214.31</v>
      </c>
      <c r="I97" s="7">
        <f t="shared" si="10"/>
        <v>141908.06</v>
      </c>
      <c r="J97" s="7">
        <f t="shared" si="10"/>
        <v>6267081.8700000001</v>
      </c>
      <c r="K97" s="7">
        <f t="shared" si="10"/>
        <v>220489.76</v>
      </c>
      <c r="L97" s="7">
        <f t="shared" si="10"/>
        <v>76514.34</v>
      </c>
      <c r="M97" s="7">
        <f t="shared" si="10"/>
        <v>153578.65</v>
      </c>
      <c r="N97" s="7">
        <f t="shared" si="10"/>
        <v>95427.48000000001</v>
      </c>
      <c r="O97" s="7">
        <f t="shared" si="10"/>
        <v>11698355.689999999</v>
      </c>
    </row>
    <row r="98" spans="2:15" hidden="1" outlineLevel="1">
      <c r="B98" s="4" t="s">
        <v>97</v>
      </c>
      <c r="C98" s="6">
        <v>54381.63</v>
      </c>
      <c r="D98" s="6">
        <v>42547.27</v>
      </c>
      <c r="E98" s="6">
        <v>415355.75</v>
      </c>
      <c r="F98" s="6">
        <v>32514.51</v>
      </c>
      <c r="G98" s="6">
        <v>465527.11</v>
      </c>
      <c r="H98" s="6">
        <v>18677.560000000001</v>
      </c>
      <c r="I98" s="6">
        <v>34937.54</v>
      </c>
      <c r="J98" s="6">
        <v>42469.599999999999</v>
      </c>
      <c r="K98" s="6">
        <v>133079.21</v>
      </c>
      <c r="L98" s="6">
        <v>42207.8</v>
      </c>
      <c r="M98" s="6">
        <v>34442.28</v>
      </c>
      <c r="N98" s="6">
        <v>34430.5</v>
      </c>
      <c r="O98" s="6">
        <f>SUM(C98:N98)</f>
        <v>1350570.7600000002</v>
      </c>
    </row>
    <row r="99" spans="2:15" hidden="1" outlineLevel="1">
      <c r="B99" s="4" t="s">
        <v>299</v>
      </c>
      <c r="C99" s="6">
        <v>468118.61</v>
      </c>
      <c r="D99" s="6">
        <v>467732.04</v>
      </c>
      <c r="E99" s="6">
        <v>437787.89</v>
      </c>
      <c r="F99" s="6">
        <v>5066953.29</v>
      </c>
      <c r="G99" s="6">
        <v>464834.45</v>
      </c>
      <c r="H99" s="6">
        <v>455176.8</v>
      </c>
      <c r="I99" s="6">
        <v>495031.49</v>
      </c>
      <c r="J99" s="6">
        <v>350266.82</v>
      </c>
      <c r="K99" s="6">
        <v>486482.93</v>
      </c>
      <c r="L99" s="6">
        <v>541738.19999999995</v>
      </c>
      <c r="M99" s="6">
        <v>510554.5</v>
      </c>
      <c r="N99" s="6">
        <v>474738.41</v>
      </c>
      <c r="O99" s="6">
        <v>10219415.43</v>
      </c>
    </row>
    <row r="100" spans="2:15" collapsed="1">
      <c r="B100" s="5" t="s">
        <v>300</v>
      </c>
      <c r="C100" s="7">
        <f>SUM(C98:C99)</f>
        <v>522500.24</v>
      </c>
      <c r="D100" s="7">
        <f t="shared" ref="D100:O100" si="11">SUM(D98:D99)</f>
        <v>510279.31</v>
      </c>
      <c r="E100" s="7">
        <f t="shared" si="11"/>
        <v>853143.64</v>
      </c>
      <c r="F100" s="7">
        <f t="shared" si="11"/>
        <v>5099467.8</v>
      </c>
      <c r="G100" s="7">
        <f t="shared" si="11"/>
        <v>930361.56</v>
      </c>
      <c r="H100" s="7">
        <f t="shared" si="11"/>
        <v>473854.36</v>
      </c>
      <c r="I100" s="7">
        <f t="shared" si="11"/>
        <v>529969.03</v>
      </c>
      <c r="J100" s="7">
        <f t="shared" si="11"/>
        <v>392736.42</v>
      </c>
      <c r="K100" s="7">
        <f t="shared" si="11"/>
        <v>619562.14</v>
      </c>
      <c r="L100" s="7">
        <f t="shared" si="11"/>
        <v>583946</v>
      </c>
      <c r="M100" s="7">
        <f t="shared" si="11"/>
        <v>544996.78</v>
      </c>
      <c r="N100" s="7">
        <f t="shared" si="11"/>
        <v>509168.91</v>
      </c>
      <c r="O100" s="7">
        <f t="shared" si="11"/>
        <v>11569986.189999999</v>
      </c>
    </row>
    <row r="101" spans="2:15" hidden="1" outlineLevel="1">
      <c r="B101" s="4" t="s">
        <v>94</v>
      </c>
      <c r="C101" s="6">
        <v>3541054.38</v>
      </c>
      <c r="D101" s="6">
        <v>3343057.22</v>
      </c>
      <c r="E101" s="6">
        <v>3485270.06</v>
      </c>
      <c r="F101" s="6">
        <v>3491979.94</v>
      </c>
      <c r="G101" s="6">
        <v>3761437.96</v>
      </c>
      <c r="H101" s="6">
        <v>3696094.74</v>
      </c>
      <c r="I101" s="6">
        <v>3645946.82</v>
      </c>
      <c r="J101" s="6">
        <v>4151164.53</v>
      </c>
      <c r="K101" s="6">
        <v>4207615.75</v>
      </c>
      <c r="L101" s="6">
        <v>4043572.85</v>
      </c>
      <c r="M101" s="6">
        <v>3442450.83</v>
      </c>
      <c r="N101" s="6">
        <v>3621045.56</v>
      </c>
      <c r="O101" s="6">
        <f t="shared" ref="O101:O106" si="12">SUM(C101:N101)</f>
        <v>44430690.640000001</v>
      </c>
    </row>
    <row r="102" spans="2:15" hidden="1" outlineLevel="1">
      <c r="B102" s="4" t="s">
        <v>95</v>
      </c>
      <c r="C102" s="6">
        <v>16312536.01</v>
      </c>
      <c r="D102" s="6">
        <v>15398328.34</v>
      </c>
      <c r="E102" s="6">
        <v>16053372.390000001</v>
      </c>
      <c r="F102" s="6">
        <v>16084278.960000001</v>
      </c>
      <c r="G102" s="6">
        <v>17325422.75</v>
      </c>
      <c r="H102" s="6">
        <v>17024450.09</v>
      </c>
      <c r="I102" s="6">
        <v>16793468.359999999</v>
      </c>
      <c r="J102" s="6">
        <v>19120533.190000001</v>
      </c>
      <c r="K102" s="6">
        <v>19380543.789999999</v>
      </c>
      <c r="L102" s="6">
        <v>18624956.77</v>
      </c>
      <c r="M102" s="6">
        <v>15856153.58</v>
      </c>
      <c r="N102" s="6">
        <v>16678774.390000001</v>
      </c>
      <c r="O102" s="6">
        <f t="shared" si="12"/>
        <v>204652818.62</v>
      </c>
    </row>
    <row r="103" spans="2:15" hidden="1" outlineLevel="1">
      <c r="B103" s="4" t="s">
        <v>91</v>
      </c>
      <c r="C103" s="6">
        <v>6871.53</v>
      </c>
      <c r="D103" s="6">
        <v>8637.19</v>
      </c>
      <c r="E103" s="6">
        <v>19048.29</v>
      </c>
      <c r="F103" s="6">
        <v>15186.45</v>
      </c>
      <c r="G103" s="6">
        <v>9680.75</v>
      </c>
      <c r="H103" s="6">
        <v>7764.08</v>
      </c>
      <c r="I103" s="6">
        <v>12831.81</v>
      </c>
      <c r="J103" s="6">
        <v>9010.44</v>
      </c>
      <c r="K103" s="6">
        <v>12455.62</v>
      </c>
      <c r="L103" s="6">
        <v>5337.49</v>
      </c>
      <c r="M103" s="6">
        <v>9753.43</v>
      </c>
      <c r="N103" s="6">
        <v>8123.5</v>
      </c>
      <c r="O103" s="6">
        <f t="shared" si="12"/>
        <v>124700.58000000002</v>
      </c>
    </row>
    <row r="104" spans="2:15" hidden="1" outlineLevel="1">
      <c r="B104" s="4" t="s">
        <v>92</v>
      </c>
      <c r="C104" s="6">
        <v>0</v>
      </c>
      <c r="D104" s="6">
        <v>0</v>
      </c>
      <c r="E104" s="6">
        <v>0</v>
      </c>
      <c r="F104" s="6">
        <v>0</v>
      </c>
      <c r="G104" s="6">
        <v>0</v>
      </c>
      <c r="H104" s="6">
        <v>0</v>
      </c>
      <c r="I104" s="6">
        <v>0</v>
      </c>
      <c r="J104" s="6">
        <v>0</v>
      </c>
      <c r="K104" s="6">
        <v>0</v>
      </c>
      <c r="L104" s="6">
        <v>0</v>
      </c>
      <c r="M104" s="6">
        <v>0</v>
      </c>
      <c r="N104" s="6">
        <v>0</v>
      </c>
      <c r="O104" s="6">
        <f t="shared" si="12"/>
        <v>0</v>
      </c>
    </row>
    <row r="105" spans="2:15" hidden="1" outlineLevel="1">
      <c r="B105" s="4" t="s">
        <v>121</v>
      </c>
      <c r="C105" s="6">
        <v>41725.550000000003</v>
      </c>
      <c r="D105" s="6">
        <v>58248.12</v>
      </c>
      <c r="E105" s="6">
        <v>81139.34</v>
      </c>
      <c r="F105" s="6">
        <v>57439.13</v>
      </c>
      <c r="G105" s="6">
        <v>59941.34</v>
      </c>
      <c r="H105" s="6">
        <v>63780.480000000003</v>
      </c>
      <c r="I105" s="6">
        <v>72908.88</v>
      </c>
      <c r="J105" s="6">
        <v>105269.75999999999</v>
      </c>
      <c r="K105" s="6">
        <v>78308.45</v>
      </c>
      <c r="L105" s="6">
        <v>74523.87</v>
      </c>
      <c r="M105" s="6">
        <v>72786.92</v>
      </c>
      <c r="N105" s="6">
        <v>189822.03</v>
      </c>
      <c r="O105" s="6">
        <f t="shared" si="12"/>
        <v>955893.87</v>
      </c>
    </row>
    <row r="106" spans="2:15" hidden="1" outlineLevel="1">
      <c r="B106" s="4" t="s">
        <v>122</v>
      </c>
      <c r="C106" s="6">
        <v>256772.63</v>
      </c>
      <c r="D106" s="6">
        <v>358449.96</v>
      </c>
      <c r="E106" s="6">
        <v>499319.03</v>
      </c>
      <c r="F106" s="6">
        <v>353471.56</v>
      </c>
      <c r="G106" s="6">
        <v>368869.8</v>
      </c>
      <c r="H106" s="6">
        <v>392495.27</v>
      </c>
      <c r="I106" s="6">
        <v>448670.03</v>
      </c>
      <c r="J106" s="6">
        <v>647813.9</v>
      </c>
      <c r="K106" s="6">
        <v>481898.17</v>
      </c>
      <c r="L106" s="6">
        <v>458608.41</v>
      </c>
      <c r="M106" s="6">
        <v>447919.53</v>
      </c>
      <c r="N106" s="6">
        <v>1168135.6000000001</v>
      </c>
      <c r="O106" s="6">
        <f t="shared" si="12"/>
        <v>5882423.8900000006</v>
      </c>
    </row>
    <row r="107" spans="2:15" collapsed="1">
      <c r="B107" s="5" t="s">
        <v>296</v>
      </c>
      <c r="C107" s="7">
        <f>SUM(C101:C106)</f>
        <v>20158960.100000001</v>
      </c>
      <c r="D107" s="7">
        <f t="shared" ref="D107:O107" si="13">SUM(D101:D106)</f>
        <v>19166720.830000002</v>
      </c>
      <c r="E107" s="7">
        <f t="shared" si="13"/>
        <v>20138149.109999999</v>
      </c>
      <c r="F107" s="7">
        <f t="shared" si="13"/>
        <v>20002356.039999999</v>
      </c>
      <c r="G107" s="7">
        <f t="shared" si="13"/>
        <v>21525352.600000001</v>
      </c>
      <c r="H107" s="7">
        <f t="shared" si="13"/>
        <v>21184584.659999996</v>
      </c>
      <c r="I107" s="7">
        <f t="shared" si="13"/>
        <v>20973825.899999999</v>
      </c>
      <c r="J107" s="7">
        <f t="shared" si="13"/>
        <v>24033791.820000004</v>
      </c>
      <c r="K107" s="7">
        <f t="shared" si="13"/>
        <v>24160821.780000001</v>
      </c>
      <c r="L107" s="7">
        <f t="shared" si="13"/>
        <v>23206999.390000001</v>
      </c>
      <c r="M107" s="7">
        <f t="shared" si="13"/>
        <v>19829064.290000003</v>
      </c>
      <c r="N107" s="7">
        <f t="shared" si="13"/>
        <v>21665901.080000002</v>
      </c>
      <c r="O107" s="7">
        <f t="shared" si="13"/>
        <v>256046527.60000002</v>
      </c>
    </row>
    <row r="108" spans="2:15" hidden="1" outlineLevel="1">
      <c r="B108" s="4" t="s">
        <v>98</v>
      </c>
      <c r="C108" s="6">
        <v>697471.77</v>
      </c>
      <c r="D108" s="6">
        <v>696076.12</v>
      </c>
      <c r="E108" s="6">
        <v>688344.21</v>
      </c>
      <c r="F108" s="6">
        <v>686219.27</v>
      </c>
      <c r="G108" s="6">
        <v>688004.34</v>
      </c>
      <c r="H108" s="6">
        <v>698174.31</v>
      </c>
      <c r="I108" s="6">
        <v>706078.82</v>
      </c>
      <c r="J108" s="6">
        <v>722977.84</v>
      </c>
      <c r="K108" s="6">
        <v>730534.79</v>
      </c>
      <c r="L108" s="6">
        <v>728235.61</v>
      </c>
      <c r="M108" s="6">
        <v>726174.75</v>
      </c>
      <c r="N108" s="6">
        <v>-370209.37</v>
      </c>
      <c r="O108" s="6">
        <f t="shared" si="4"/>
        <v>7398082.46</v>
      </c>
    </row>
    <row r="109" spans="2:15" hidden="1" outlineLevel="1">
      <c r="B109" s="4" t="s">
        <v>99</v>
      </c>
      <c r="C109" s="6">
        <v>60043.14</v>
      </c>
      <c r="D109" s="6">
        <v>60043.14</v>
      </c>
      <c r="E109" s="6">
        <v>60036.51</v>
      </c>
      <c r="F109" s="6">
        <v>60042.5</v>
      </c>
      <c r="G109" s="6">
        <v>60043.01</v>
      </c>
      <c r="H109" s="6">
        <v>60043.03</v>
      </c>
      <c r="I109" s="6">
        <v>60042.559999999998</v>
      </c>
      <c r="J109" s="6">
        <v>60038.11</v>
      </c>
      <c r="K109" s="6">
        <v>60042.51</v>
      </c>
      <c r="L109" s="6">
        <v>60042.6</v>
      </c>
      <c r="M109" s="6">
        <v>60042.8</v>
      </c>
      <c r="N109" s="6">
        <v>60042.54</v>
      </c>
      <c r="O109" s="6">
        <f t="shared" si="4"/>
        <v>720502.45</v>
      </c>
    </row>
    <row r="110" spans="2:15" hidden="1" outlineLevel="1">
      <c r="B110" s="4" t="s">
        <v>100</v>
      </c>
      <c r="C110" s="6">
        <v>167.18</v>
      </c>
      <c r="D110" s="6">
        <v>167.21</v>
      </c>
      <c r="E110" s="6">
        <v>167.19</v>
      </c>
      <c r="F110" s="6">
        <v>167.2</v>
      </c>
      <c r="G110" s="6">
        <v>167.2</v>
      </c>
      <c r="H110" s="6">
        <v>167.18</v>
      </c>
      <c r="I110" s="6">
        <v>167.18</v>
      </c>
      <c r="J110" s="6">
        <v>167.22</v>
      </c>
      <c r="K110" s="6">
        <v>167.18</v>
      </c>
      <c r="L110" s="6">
        <v>167.2</v>
      </c>
      <c r="M110" s="6">
        <v>167.22</v>
      </c>
      <c r="N110" s="6">
        <v>167.16</v>
      </c>
      <c r="O110" s="6">
        <f t="shared" si="4"/>
        <v>2006.3200000000004</v>
      </c>
    </row>
    <row r="111" spans="2:15" hidden="1" outlineLevel="1">
      <c r="B111" s="4" t="s">
        <v>125</v>
      </c>
      <c r="C111" s="6">
        <v>1254653.3500000001</v>
      </c>
      <c r="D111" s="6">
        <v>1254653.3600000001</v>
      </c>
      <c r="E111" s="6">
        <v>1254653.3600000001</v>
      </c>
      <c r="F111" s="6">
        <v>1254653.3400000001</v>
      </c>
      <c r="G111" s="6">
        <v>1254653.3600000001</v>
      </c>
      <c r="H111" s="6">
        <v>1254653.3600000001</v>
      </c>
      <c r="I111" s="6">
        <v>1254653.3400000001</v>
      </c>
      <c r="J111" s="6">
        <v>1254653.3600000001</v>
      </c>
      <c r="K111" s="6">
        <v>1254653.3500000001</v>
      </c>
      <c r="L111" s="6">
        <v>1254653.3700000001</v>
      </c>
      <c r="M111" s="6">
        <v>1254653.3400000001</v>
      </c>
      <c r="N111" s="6">
        <v>1409717.97</v>
      </c>
      <c r="O111" s="6">
        <f t="shared" si="4"/>
        <v>15210904.860000001</v>
      </c>
    </row>
    <row r="112" spans="2:15" hidden="1" outlineLevel="1">
      <c r="B112" s="4" t="s">
        <v>101</v>
      </c>
      <c r="C112" s="6">
        <v>9063470.3599999994</v>
      </c>
      <c r="D112" s="6">
        <v>9042744.8000000007</v>
      </c>
      <c r="E112" s="6">
        <v>9079086.4000000004</v>
      </c>
      <c r="F112" s="6">
        <v>9107464.7400000002</v>
      </c>
      <c r="G112" s="6">
        <v>8983872.9399999995</v>
      </c>
      <c r="H112" s="6">
        <v>9065791.0600000005</v>
      </c>
      <c r="I112" s="6">
        <v>9008232.3300000001</v>
      </c>
      <c r="J112" s="6">
        <v>9171768.0899999999</v>
      </c>
      <c r="K112" s="6">
        <v>9349774.7899999991</v>
      </c>
      <c r="L112" s="6">
        <v>9336234.1400000006</v>
      </c>
      <c r="M112" s="6">
        <v>9399389.2699999996</v>
      </c>
      <c r="N112" s="6">
        <v>5766153.3399999999</v>
      </c>
      <c r="O112" s="6">
        <f t="shared" si="4"/>
        <v>106373982.25999999</v>
      </c>
    </row>
    <row r="113" spans="2:15" hidden="1" outlineLevel="1">
      <c r="B113" s="4" t="s">
        <v>126</v>
      </c>
      <c r="C113" s="6">
        <v>1170.97</v>
      </c>
      <c r="D113" s="6">
        <v>1170.95</v>
      </c>
      <c r="E113" s="6">
        <v>20017.02</v>
      </c>
      <c r="F113" s="6">
        <v>20016.96</v>
      </c>
      <c r="G113" s="6">
        <v>28755.96</v>
      </c>
      <c r="H113" s="6">
        <v>32588.83</v>
      </c>
      <c r="I113" s="6">
        <v>33845.79</v>
      </c>
      <c r="J113" s="6">
        <v>35628.79</v>
      </c>
      <c r="K113" s="6">
        <v>38696.949999999997</v>
      </c>
      <c r="L113" s="6">
        <v>40167.269999999997</v>
      </c>
      <c r="M113" s="6">
        <v>46802.27</v>
      </c>
      <c r="N113" s="6">
        <v>15889.76</v>
      </c>
      <c r="O113" s="6">
        <f t="shared" si="4"/>
        <v>314751.52</v>
      </c>
    </row>
    <row r="114" spans="2:15" hidden="1" outlineLevel="1">
      <c r="B114" s="4" t="s">
        <v>133</v>
      </c>
      <c r="C114" s="6">
        <v>-1170.97</v>
      </c>
      <c r="D114" s="6">
        <v>-1170.95</v>
      </c>
      <c r="E114" s="6">
        <v>-20017.02</v>
      </c>
      <c r="F114" s="6">
        <v>-20016.96</v>
      </c>
      <c r="G114" s="6">
        <v>-28755.96</v>
      </c>
      <c r="H114" s="6">
        <v>-32588.83</v>
      </c>
      <c r="I114" s="6">
        <v>-33845.79</v>
      </c>
      <c r="J114" s="6">
        <v>-35628.769999999997</v>
      </c>
      <c r="K114" s="6">
        <v>-38696.97</v>
      </c>
      <c r="L114" s="6">
        <v>-40167.25</v>
      </c>
      <c r="M114" s="6">
        <v>-46802.29</v>
      </c>
      <c r="N114" s="6">
        <v>-13677.86</v>
      </c>
      <c r="O114" s="6">
        <f t="shared" si="4"/>
        <v>-312539.62</v>
      </c>
    </row>
    <row r="115" spans="2:15" hidden="1" outlineLevel="1">
      <c r="B115" s="4" t="s">
        <v>134</v>
      </c>
      <c r="C115" s="6">
        <v>-1159863.42</v>
      </c>
      <c r="D115" s="6">
        <v>-1161468.43</v>
      </c>
      <c r="E115" s="6">
        <v>-1163761.51</v>
      </c>
      <c r="F115" s="6">
        <v>-1165558.55</v>
      </c>
      <c r="G115" s="6">
        <v>-1168391.26</v>
      </c>
      <c r="H115" s="6">
        <v>-1174914.31</v>
      </c>
      <c r="I115" s="6">
        <v>-1177670.51</v>
      </c>
      <c r="J115" s="6">
        <v>-1185457.18</v>
      </c>
      <c r="K115" s="6">
        <v>-1205495.55</v>
      </c>
      <c r="L115" s="6">
        <v>-1199210.95</v>
      </c>
      <c r="M115" s="6">
        <v>-1206516.1200000001</v>
      </c>
      <c r="N115" s="6">
        <v>-1208781.01</v>
      </c>
      <c r="O115" s="6">
        <f t="shared" si="4"/>
        <v>-14177088.799999999</v>
      </c>
    </row>
    <row r="116" spans="2:15" collapsed="1">
      <c r="B116" s="5" t="s">
        <v>102</v>
      </c>
      <c r="C116" s="7">
        <f t="shared" ref="C116:O116" si="14">SUM(C108:C115)</f>
        <v>9915942.379999999</v>
      </c>
      <c r="D116" s="7">
        <f t="shared" si="14"/>
        <v>9892216.2000000011</v>
      </c>
      <c r="E116" s="7">
        <f t="shared" si="14"/>
        <v>9918526.1600000001</v>
      </c>
      <c r="F116" s="7">
        <f t="shared" si="14"/>
        <v>9942988.5</v>
      </c>
      <c r="G116" s="7">
        <f t="shared" si="14"/>
        <v>9818349.5899999999</v>
      </c>
      <c r="H116" s="7">
        <f t="shared" si="14"/>
        <v>9903914.6300000008</v>
      </c>
      <c r="I116" s="7">
        <f t="shared" si="14"/>
        <v>9851503.7200000007</v>
      </c>
      <c r="J116" s="7">
        <f t="shared" si="14"/>
        <v>10024147.459999999</v>
      </c>
      <c r="K116" s="7">
        <f t="shared" si="14"/>
        <v>10189677.049999997</v>
      </c>
      <c r="L116" s="7">
        <f t="shared" si="14"/>
        <v>10180121.99</v>
      </c>
      <c r="M116" s="7">
        <f t="shared" si="14"/>
        <v>10233911.239999998</v>
      </c>
      <c r="N116" s="7">
        <f t="shared" si="14"/>
        <v>5659302.5299999993</v>
      </c>
      <c r="O116" s="7">
        <f t="shared" si="14"/>
        <v>115530601.44999999</v>
      </c>
    </row>
    <row r="117" spans="2:15" hidden="1" outlineLevel="1">
      <c r="B117" s="10" t="s">
        <v>143</v>
      </c>
      <c r="C117" s="6">
        <v>392.35</v>
      </c>
      <c r="D117" s="6">
        <v>1092.48</v>
      </c>
      <c r="E117" s="6">
        <v>1484.22</v>
      </c>
      <c r="F117" s="6">
        <v>2020.23</v>
      </c>
      <c r="G117" s="6">
        <v>13617.99</v>
      </c>
      <c r="H117" s="6">
        <v>3993.6</v>
      </c>
      <c r="I117" s="6">
        <v>3174.32</v>
      </c>
      <c r="J117" s="6">
        <v>-271.54000000000002</v>
      </c>
      <c r="K117" s="6">
        <v>99.19</v>
      </c>
      <c r="L117" s="6">
        <v>-5.82</v>
      </c>
      <c r="M117" s="6">
        <v>203.62</v>
      </c>
      <c r="N117" s="6">
        <v>-952.54</v>
      </c>
      <c r="O117" s="6">
        <v>24848.1</v>
      </c>
    </row>
    <row r="118" spans="2:15" collapsed="1">
      <c r="B118" s="5" t="s">
        <v>105</v>
      </c>
      <c r="C118" s="7">
        <f>SUM(C117)</f>
        <v>392.35</v>
      </c>
      <c r="D118" s="7">
        <f t="shared" ref="D118:N118" si="15">SUM(D117)</f>
        <v>1092.48</v>
      </c>
      <c r="E118" s="7">
        <f t="shared" si="15"/>
        <v>1484.22</v>
      </c>
      <c r="F118" s="7">
        <f t="shared" si="15"/>
        <v>2020.23</v>
      </c>
      <c r="G118" s="7">
        <f t="shared" si="15"/>
        <v>13617.99</v>
      </c>
      <c r="H118" s="7">
        <f t="shared" si="15"/>
        <v>3993.6</v>
      </c>
      <c r="I118" s="7">
        <f t="shared" si="15"/>
        <v>3174.32</v>
      </c>
      <c r="J118" s="7">
        <f t="shared" si="15"/>
        <v>-271.54000000000002</v>
      </c>
      <c r="K118" s="7">
        <f t="shared" si="15"/>
        <v>99.19</v>
      </c>
      <c r="L118" s="7">
        <f t="shared" si="15"/>
        <v>-5.82</v>
      </c>
      <c r="M118" s="7">
        <f t="shared" si="15"/>
        <v>203.62</v>
      </c>
      <c r="N118" s="7">
        <f t="shared" si="15"/>
        <v>-952.54</v>
      </c>
      <c r="O118" s="7">
        <f>SUM(O117)</f>
        <v>24848.1</v>
      </c>
    </row>
    <row r="119" spans="2:15" hidden="1" outlineLevel="1">
      <c r="B119" s="4" t="s">
        <v>106</v>
      </c>
      <c r="C119" s="6">
        <v>5728346.0599999996</v>
      </c>
      <c r="D119" s="6">
        <v>2470586.1</v>
      </c>
      <c r="E119" s="6">
        <v>4599939.5199999996</v>
      </c>
      <c r="F119" s="6">
        <v>6246201.1799999997</v>
      </c>
      <c r="G119" s="6">
        <v>7515496.7699999996</v>
      </c>
      <c r="H119" s="6">
        <v>5464407.3300000001</v>
      </c>
      <c r="I119" s="6">
        <v>1212904.94</v>
      </c>
      <c r="J119" s="6">
        <v>9153573.6099999994</v>
      </c>
      <c r="K119" s="6">
        <v>12383291.529999999</v>
      </c>
      <c r="L119" s="6">
        <v>-1369103.35</v>
      </c>
      <c r="M119" s="6">
        <v>-957730.11</v>
      </c>
      <c r="N119" s="6">
        <v>-843867.71</v>
      </c>
      <c r="O119" s="6">
        <f>SUM(C119:N119)</f>
        <v>51604045.870000005</v>
      </c>
    </row>
    <row r="120" spans="2:15" hidden="1" outlineLevel="1">
      <c r="B120" s="4" t="s">
        <v>107</v>
      </c>
      <c r="C120" s="6">
        <v>2054366.38</v>
      </c>
      <c r="D120" s="6">
        <v>881413.3</v>
      </c>
      <c r="E120" s="6">
        <v>1647980.53</v>
      </c>
      <c r="F120" s="6">
        <v>2241252.77</v>
      </c>
      <c r="G120" s="6">
        <v>2462723.56</v>
      </c>
      <c r="H120" s="6">
        <v>1368915.64</v>
      </c>
      <c r="I120" s="6">
        <v>297440.83</v>
      </c>
      <c r="J120" s="6">
        <v>2298267.0099999998</v>
      </c>
      <c r="K120" s="6">
        <v>3112001.16</v>
      </c>
      <c r="L120" s="6">
        <v>-352403.68</v>
      </c>
      <c r="M120" s="6">
        <v>-250385.75</v>
      </c>
      <c r="N120" s="6">
        <v>591565.32999999996</v>
      </c>
      <c r="O120" s="6">
        <f>SUM(C120:N120)</f>
        <v>16353137.080000002</v>
      </c>
    </row>
    <row r="121" spans="2:15" collapsed="1">
      <c r="B121" s="5" t="s">
        <v>108</v>
      </c>
      <c r="C121" s="7">
        <f>SUM(C119:C120)</f>
        <v>7782712.4399999995</v>
      </c>
      <c r="D121" s="7">
        <f t="shared" ref="D121:O121" si="16">SUM(D119:D120)</f>
        <v>3351999.4000000004</v>
      </c>
      <c r="E121" s="7">
        <f t="shared" si="16"/>
        <v>6247920.0499999998</v>
      </c>
      <c r="F121" s="7">
        <f t="shared" si="16"/>
        <v>8487453.9499999993</v>
      </c>
      <c r="G121" s="7">
        <f t="shared" si="16"/>
        <v>9978220.3300000001</v>
      </c>
      <c r="H121" s="7">
        <f t="shared" si="16"/>
        <v>6833322.9699999997</v>
      </c>
      <c r="I121" s="7">
        <f t="shared" si="16"/>
        <v>1510345.77</v>
      </c>
      <c r="J121" s="7">
        <f t="shared" si="16"/>
        <v>11451840.619999999</v>
      </c>
      <c r="K121" s="7">
        <f t="shared" si="16"/>
        <v>15495292.689999999</v>
      </c>
      <c r="L121" s="7">
        <f t="shared" si="16"/>
        <v>-1721507.03</v>
      </c>
      <c r="M121" s="7">
        <f t="shared" si="16"/>
        <v>-1208115.8599999999</v>
      </c>
      <c r="N121" s="7">
        <f t="shared" si="16"/>
        <v>-252302.38</v>
      </c>
      <c r="O121" s="7">
        <f t="shared" si="16"/>
        <v>67957182.950000003</v>
      </c>
    </row>
    <row r="122" spans="2:15">
      <c r="B122" s="8" t="s">
        <v>13</v>
      </c>
      <c r="C122" s="9">
        <f t="shared" ref="C122:O122" si="17">C26+C27+C40+C65+C66+C69+C84+C90+C97+C116+C118+C121</f>
        <v>149298209.64999998</v>
      </c>
      <c r="D122" s="9">
        <f t="shared" si="17"/>
        <v>161009448.16</v>
      </c>
      <c r="E122" s="9">
        <f t="shared" si="17"/>
        <v>150862033.13999999</v>
      </c>
      <c r="F122" s="9">
        <f t="shared" si="17"/>
        <v>153092100</v>
      </c>
      <c r="G122" s="9">
        <f t="shared" si="17"/>
        <v>165480596.44000003</v>
      </c>
      <c r="H122" s="9">
        <f t="shared" si="17"/>
        <v>159511707.07999998</v>
      </c>
      <c r="I122" s="9">
        <f t="shared" si="17"/>
        <v>146419369.81999999</v>
      </c>
      <c r="J122" s="9">
        <f t="shared" si="17"/>
        <v>171939172.76000002</v>
      </c>
      <c r="K122" s="9">
        <f t="shared" si="17"/>
        <v>166666303.77999997</v>
      </c>
      <c r="L122" s="9">
        <f t="shared" si="17"/>
        <v>207621094.72000003</v>
      </c>
      <c r="M122" s="9">
        <f t="shared" si="17"/>
        <v>176576882.64000002</v>
      </c>
      <c r="N122" s="9">
        <f t="shared" si="17"/>
        <v>178840580.52000001</v>
      </c>
      <c r="O122" s="9">
        <f t="shared" si="17"/>
        <v>1987317498.7100003</v>
      </c>
    </row>
    <row r="127" spans="2:15" ht="15">
      <c r="B127" s="36" t="s">
        <v>161</v>
      </c>
      <c r="C127" s="37" t="s">
        <v>162</v>
      </c>
      <c r="D127" s="37" t="s">
        <v>163</v>
      </c>
      <c r="E127" s="37" t="s">
        <v>164</v>
      </c>
      <c r="F127" s="37" t="s">
        <v>13</v>
      </c>
    </row>
    <row r="128" spans="2:15" hidden="1">
      <c r="B128" s="39" t="s">
        <v>174</v>
      </c>
      <c r="C128" s="42">
        <v>242826641.88</v>
      </c>
      <c r="D128" s="42">
        <v>144751647.37</v>
      </c>
      <c r="E128" s="42">
        <v>53396031.549999997</v>
      </c>
      <c r="F128" s="42">
        <v>440974320.80000001</v>
      </c>
    </row>
    <row r="129" spans="2:6" hidden="1">
      <c r="B129" s="39" t="s">
        <v>175</v>
      </c>
      <c r="C129" s="42">
        <v>71954270.049999997</v>
      </c>
      <c r="D129" s="42">
        <v>9010525.1699999999</v>
      </c>
      <c r="E129" s="42">
        <v>4480132.6900000004</v>
      </c>
      <c r="F129" s="42">
        <v>85444927.909999996</v>
      </c>
    </row>
    <row r="130" spans="2:6" hidden="1">
      <c r="B130" s="39" t="s">
        <v>176</v>
      </c>
      <c r="C130" s="42">
        <v>15042931.720000001</v>
      </c>
      <c r="D130" s="42">
        <v>15831768.74</v>
      </c>
      <c r="E130" s="42">
        <v>6114157.96</v>
      </c>
      <c r="F130" s="42">
        <v>36988858.420000002</v>
      </c>
    </row>
    <row r="131" spans="2:6" hidden="1">
      <c r="B131" s="39" t="s">
        <v>177</v>
      </c>
      <c r="C131" s="42">
        <v>2433.8000000000002</v>
      </c>
      <c r="D131" s="42">
        <v>2537.2800000000002</v>
      </c>
      <c r="E131" s="43">
        <v>0</v>
      </c>
      <c r="F131" s="42">
        <v>4971.08</v>
      </c>
    </row>
    <row r="132" spans="2:6" hidden="1">
      <c r="B132" s="39" t="s">
        <v>178</v>
      </c>
      <c r="C132" s="42">
        <v>28107278.469999999</v>
      </c>
      <c r="D132" s="42">
        <v>16660424.029999999</v>
      </c>
      <c r="E132" s="42">
        <v>6400960.6399999997</v>
      </c>
      <c r="F132" s="42">
        <v>51168663.140000001</v>
      </c>
    </row>
    <row r="133" spans="2:6" hidden="1">
      <c r="B133" s="39" t="s">
        <v>179</v>
      </c>
      <c r="C133" s="42">
        <v>5732725.8300000001</v>
      </c>
      <c r="D133" s="42">
        <v>3685852.14</v>
      </c>
      <c r="E133" s="42">
        <v>1068095.71</v>
      </c>
      <c r="F133" s="42">
        <v>10486673.68</v>
      </c>
    </row>
    <row r="134" spans="2:6" hidden="1">
      <c r="B134" s="39" t="s">
        <v>180</v>
      </c>
      <c r="C134" s="42">
        <v>7713906.0899999999</v>
      </c>
      <c r="D134" s="42">
        <v>4203552.5599999996</v>
      </c>
      <c r="E134" s="42">
        <v>1560948.89</v>
      </c>
      <c r="F134" s="42">
        <v>13478407.539999999</v>
      </c>
    </row>
    <row r="135" spans="2:6" hidden="1">
      <c r="B135" s="39" t="s">
        <v>181</v>
      </c>
      <c r="C135" s="42">
        <v>23556700.350000001</v>
      </c>
      <c r="D135" s="42">
        <v>13889764.640000001</v>
      </c>
      <c r="E135" s="42">
        <v>5036615.1399999997</v>
      </c>
      <c r="F135" s="42">
        <v>42483080.130000003</v>
      </c>
    </row>
    <row r="136" spans="2:6" hidden="1">
      <c r="B136" s="39" t="s">
        <v>182</v>
      </c>
      <c r="C136" s="42">
        <v>18946417.109999999</v>
      </c>
      <c r="D136" s="42">
        <v>21417825.100000001</v>
      </c>
      <c r="E136" s="42">
        <v>4660329.13</v>
      </c>
      <c r="F136" s="42">
        <v>45024571.340000004</v>
      </c>
    </row>
    <row r="137" spans="2:6" hidden="1">
      <c r="B137" s="39" t="s">
        <v>183</v>
      </c>
      <c r="C137" s="42">
        <v>50897559.43</v>
      </c>
      <c r="D137" s="42">
        <v>39638767.280000001</v>
      </c>
      <c r="E137" s="42">
        <v>10915218.01</v>
      </c>
      <c r="F137" s="42">
        <v>101451544.72</v>
      </c>
    </row>
    <row r="138" spans="2:6" hidden="1">
      <c r="B138" s="39" t="s">
        <v>185</v>
      </c>
      <c r="C138" s="42">
        <v>271931.71999999997</v>
      </c>
      <c r="D138" s="42">
        <v>1195014.24</v>
      </c>
      <c r="E138" s="42">
        <v>21136.13</v>
      </c>
      <c r="F138" s="42">
        <v>1488082.09</v>
      </c>
    </row>
    <row r="139" spans="2:6" hidden="1">
      <c r="B139" s="39" t="s">
        <v>186</v>
      </c>
      <c r="C139" s="42">
        <v>10958093.73</v>
      </c>
      <c r="D139" s="42">
        <v>8899935.4600000009</v>
      </c>
      <c r="E139" s="42">
        <v>2716246.41</v>
      </c>
      <c r="F139" s="42">
        <v>22574275.600000001</v>
      </c>
    </row>
    <row r="140" spans="2:6" hidden="1">
      <c r="B140" s="39" t="s">
        <v>187</v>
      </c>
      <c r="C140" s="42">
        <v>785729.6</v>
      </c>
      <c r="D140" s="42">
        <v>3256721.63</v>
      </c>
      <c r="E140" s="42">
        <v>312629.95</v>
      </c>
      <c r="F140" s="42">
        <v>4355081.18</v>
      </c>
    </row>
    <row r="141" spans="2:6" hidden="1">
      <c r="B141" s="39" t="s">
        <v>188</v>
      </c>
      <c r="C141" s="42">
        <v>672612.94</v>
      </c>
      <c r="D141" s="42">
        <v>753535.05</v>
      </c>
      <c r="E141" s="42">
        <v>128834.53</v>
      </c>
      <c r="F141" s="42">
        <v>1554982.52</v>
      </c>
    </row>
    <row r="142" spans="2:6" hidden="1">
      <c r="B142" s="39" t="s">
        <v>189</v>
      </c>
      <c r="C142" s="42">
        <v>30671439.550000001</v>
      </c>
      <c r="D142" s="42">
        <v>16565427.74</v>
      </c>
      <c r="E142" s="42">
        <v>6036813.5999999996</v>
      </c>
      <c r="F142" s="42">
        <v>53273680.890000001</v>
      </c>
    </row>
    <row r="143" spans="2:6" hidden="1">
      <c r="B143" s="39" t="s">
        <v>190</v>
      </c>
      <c r="C143" s="42">
        <v>109481448.95999999</v>
      </c>
      <c r="D143" s="42">
        <v>60688846.299999997</v>
      </c>
      <c r="E143" s="42">
        <v>21558492.670000002</v>
      </c>
      <c r="F143" s="42">
        <v>191728787.93000001</v>
      </c>
    </row>
    <row r="144" spans="2:6" hidden="1">
      <c r="B144" s="39" t="s">
        <v>192</v>
      </c>
      <c r="C144" s="42">
        <v>516656.9</v>
      </c>
      <c r="D144" s="42">
        <v>40742.019999999997</v>
      </c>
      <c r="E144" s="42">
        <v>15981.99</v>
      </c>
      <c r="F144" s="42">
        <v>573380.91</v>
      </c>
    </row>
    <row r="145" spans="2:7" hidden="1">
      <c r="B145" s="39" t="s">
        <v>270</v>
      </c>
      <c r="C145" s="42">
        <v>485026.41</v>
      </c>
      <c r="D145" s="42">
        <v>362402.46</v>
      </c>
      <c r="E145" s="42">
        <v>2773.54</v>
      </c>
      <c r="F145" s="42">
        <v>850202.41</v>
      </c>
    </row>
    <row r="146" spans="2:7" hidden="1">
      <c r="B146" s="39" t="s">
        <v>194</v>
      </c>
      <c r="C146" s="42">
        <v>2196234.62</v>
      </c>
      <c r="D146" s="42">
        <v>1775340.97</v>
      </c>
      <c r="E146" s="42">
        <v>183560.52</v>
      </c>
      <c r="F146" s="42">
        <v>4155136.11</v>
      </c>
    </row>
    <row r="147" spans="2:7" hidden="1">
      <c r="B147" s="39" t="s">
        <v>195</v>
      </c>
      <c r="C147" s="42">
        <v>-5390.06</v>
      </c>
      <c r="D147" s="42">
        <v>-126556.12</v>
      </c>
      <c r="E147" s="42">
        <v>0</v>
      </c>
      <c r="F147" s="42">
        <v>-131946.18</v>
      </c>
    </row>
    <row r="148" spans="2:7" hidden="1">
      <c r="B148" s="39" t="s">
        <v>196</v>
      </c>
      <c r="C148" s="42">
        <v>630963.28</v>
      </c>
      <c r="D148" s="42">
        <v>474850</v>
      </c>
      <c r="E148" s="42">
        <v>52865.120000000003</v>
      </c>
      <c r="F148" s="42">
        <v>1158678.3999999999</v>
      </c>
    </row>
    <row r="149" spans="2:7" hidden="1">
      <c r="B149" s="39" t="s">
        <v>197</v>
      </c>
      <c r="C149" s="42">
        <v>175353.55</v>
      </c>
      <c r="D149" s="42">
        <v>142676.18</v>
      </c>
      <c r="E149" s="42">
        <v>14684.68</v>
      </c>
      <c r="F149" s="42">
        <v>332714.40999999997</v>
      </c>
    </row>
    <row r="150" spans="2:7" hidden="1">
      <c r="B150" s="39" t="s">
        <v>271</v>
      </c>
      <c r="C150" s="42">
        <v>180585.95</v>
      </c>
      <c r="D150" s="42">
        <v>92302.16</v>
      </c>
      <c r="E150" s="42">
        <v>14947.16</v>
      </c>
      <c r="F150" s="42">
        <v>287835.27</v>
      </c>
    </row>
    <row r="151" spans="2:7">
      <c r="B151" s="38" t="s">
        <v>165</v>
      </c>
      <c r="C151" s="44">
        <v>621801551.88</v>
      </c>
      <c r="D151" s="44">
        <v>363213902.39999998</v>
      </c>
      <c r="E151" s="44">
        <v>124691456.02</v>
      </c>
      <c r="F151" s="44">
        <v>1109706910.3</v>
      </c>
      <c r="G151" s="41"/>
    </row>
    <row r="152" spans="2:7">
      <c r="B152" s="39" t="s">
        <v>198</v>
      </c>
      <c r="C152" s="49">
        <v>36113484.329999998</v>
      </c>
      <c r="D152" s="49">
        <v>261771.02</v>
      </c>
      <c r="E152" s="49">
        <v>101.03</v>
      </c>
      <c r="F152" s="49">
        <v>36375356.380000003</v>
      </c>
      <c r="G152" s="41"/>
    </row>
    <row r="153" spans="2:7" hidden="1">
      <c r="B153" s="39" t="s">
        <v>199</v>
      </c>
      <c r="C153" s="42">
        <v>16593388.23</v>
      </c>
      <c r="D153" s="42">
        <v>359869.49</v>
      </c>
      <c r="E153" s="42">
        <v>136472.63</v>
      </c>
      <c r="F153" s="42">
        <v>17089730.350000001</v>
      </c>
      <c r="G153" s="41"/>
    </row>
    <row r="154" spans="2:7" hidden="1">
      <c r="B154" s="39" t="s">
        <v>200</v>
      </c>
      <c r="C154" s="42">
        <v>2875049.88</v>
      </c>
      <c r="D154" s="42">
        <v>196456.01</v>
      </c>
      <c r="E154" s="42">
        <v>10256.59</v>
      </c>
      <c r="F154" s="42">
        <v>3081762.48</v>
      </c>
      <c r="G154" s="41"/>
    </row>
    <row r="155" spans="2:7" hidden="1">
      <c r="B155" s="39" t="s">
        <v>201</v>
      </c>
      <c r="C155" s="42">
        <v>161142.69</v>
      </c>
      <c r="D155" s="42">
        <v>24681.34</v>
      </c>
      <c r="E155" s="42">
        <v>1828.96</v>
      </c>
      <c r="F155" s="42">
        <v>187652.99</v>
      </c>
      <c r="G155" s="41"/>
    </row>
    <row r="156" spans="2:7" hidden="1">
      <c r="B156" s="39" t="s">
        <v>202</v>
      </c>
      <c r="C156" s="42">
        <v>20528.78</v>
      </c>
      <c r="D156" s="42">
        <v>1900</v>
      </c>
      <c r="E156" s="43">
        <v>0</v>
      </c>
      <c r="F156" s="42">
        <v>22428.78</v>
      </c>
      <c r="G156" s="41"/>
    </row>
    <row r="157" spans="2:7" hidden="1">
      <c r="B157" s="39" t="s">
        <v>203</v>
      </c>
      <c r="C157" s="42">
        <v>354990.06</v>
      </c>
      <c r="D157" s="42">
        <v>55857.56</v>
      </c>
      <c r="E157" s="43">
        <v>0</v>
      </c>
      <c r="F157" s="42">
        <v>410847.62</v>
      </c>
      <c r="G157" s="41"/>
    </row>
    <row r="158" spans="2:7" hidden="1">
      <c r="B158" s="39" t="s">
        <v>204</v>
      </c>
      <c r="C158" s="42">
        <v>510702.47</v>
      </c>
      <c r="D158" s="42">
        <v>99207.01</v>
      </c>
      <c r="E158" s="42">
        <v>47726.239999999998</v>
      </c>
      <c r="F158" s="42">
        <v>657635.72</v>
      </c>
      <c r="G158" s="41"/>
    </row>
    <row r="159" spans="2:7" hidden="1">
      <c r="B159" s="39" t="s">
        <v>205</v>
      </c>
      <c r="C159" s="42">
        <v>59049.56</v>
      </c>
      <c r="D159" s="42">
        <v>7022.3</v>
      </c>
      <c r="E159" s="42">
        <v>3.5</v>
      </c>
      <c r="F159" s="42">
        <v>66075.360000000001</v>
      </c>
      <c r="G159" s="41"/>
    </row>
    <row r="160" spans="2:7" hidden="1">
      <c r="B160" s="39" t="s">
        <v>206</v>
      </c>
      <c r="C160" s="42">
        <v>17512765.719999999</v>
      </c>
      <c r="D160" s="42">
        <v>1977155.01</v>
      </c>
      <c r="E160" s="42">
        <v>189354.53</v>
      </c>
      <c r="F160" s="42">
        <v>19679275.260000002</v>
      </c>
      <c r="G160" s="41"/>
    </row>
    <row r="161" spans="2:7" hidden="1">
      <c r="B161" s="39" t="s">
        <v>207</v>
      </c>
      <c r="C161" s="42">
        <v>725012.61</v>
      </c>
      <c r="D161" s="42">
        <v>214853.5</v>
      </c>
      <c r="E161" s="42">
        <v>14124.74</v>
      </c>
      <c r="F161" s="42">
        <v>953990.85</v>
      </c>
      <c r="G161" s="41"/>
    </row>
    <row r="162" spans="2:7" hidden="1">
      <c r="B162" s="39" t="s">
        <v>208</v>
      </c>
      <c r="C162" s="42">
        <v>944728.33</v>
      </c>
      <c r="D162" s="42">
        <v>380629.98</v>
      </c>
      <c r="E162" s="42">
        <v>62125.88</v>
      </c>
      <c r="F162" s="42">
        <v>1387484.19</v>
      </c>
      <c r="G162" s="41"/>
    </row>
    <row r="163" spans="2:7" hidden="1">
      <c r="B163" s="39" t="s">
        <v>209</v>
      </c>
      <c r="C163" s="42">
        <v>114220.73</v>
      </c>
      <c r="D163" s="42">
        <v>76360.929999999993</v>
      </c>
      <c r="E163" s="42">
        <v>15444.55</v>
      </c>
      <c r="F163" s="42">
        <v>206026.21</v>
      </c>
      <c r="G163" s="41"/>
    </row>
    <row r="164" spans="2:7" hidden="1">
      <c r="B164" s="39" t="s">
        <v>210</v>
      </c>
      <c r="C164" s="42">
        <v>579422.94999999995</v>
      </c>
      <c r="D164" s="42">
        <v>52102.720000000001</v>
      </c>
      <c r="E164" s="42">
        <v>26585.38</v>
      </c>
      <c r="F164" s="42">
        <v>658111.05000000005</v>
      </c>
      <c r="G164" s="41"/>
    </row>
    <row r="165" spans="2:7">
      <c r="B165" s="38" t="s">
        <v>166</v>
      </c>
      <c r="C165" s="44">
        <f>SUM(C153:C164)</f>
        <v>40451002.009999998</v>
      </c>
      <c r="D165" s="44">
        <f t="shared" ref="D165:F165" si="18">SUM(D153:D164)</f>
        <v>3446095.85</v>
      </c>
      <c r="E165" s="44">
        <f t="shared" si="18"/>
        <v>503922.99999999994</v>
      </c>
      <c r="F165" s="44">
        <f t="shared" si="18"/>
        <v>44401020.859999999</v>
      </c>
      <c r="G165" s="41"/>
    </row>
    <row r="166" spans="2:7" hidden="1">
      <c r="B166" s="39" t="s">
        <v>262</v>
      </c>
      <c r="C166" s="42">
        <v>242926052.28999999</v>
      </c>
      <c r="D166" s="42">
        <v>2789745.22</v>
      </c>
      <c r="E166" s="43">
        <v>0</v>
      </c>
      <c r="F166" s="42">
        <v>245715797.50999999</v>
      </c>
      <c r="G166" s="41"/>
    </row>
    <row r="167" spans="2:7">
      <c r="B167" s="39" t="s">
        <v>263</v>
      </c>
      <c r="C167" s="49">
        <v>242926052.28999999</v>
      </c>
      <c r="D167" s="49">
        <v>2789745.22</v>
      </c>
      <c r="E167" s="49">
        <v>0</v>
      </c>
      <c r="F167" s="49">
        <v>245715797.50999999</v>
      </c>
      <c r="G167" s="41"/>
    </row>
    <row r="168" spans="2:7" hidden="1">
      <c r="B168" s="39" t="s">
        <v>211</v>
      </c>
      <c r="C168" s="42">
        <v>26958412.289999999</v>
      </c>
      <c r="D168" s="42">
        <v>48664.25</v>
      </c>
      <c r="E168" s="42">
        <v>-7201.18</v>
      </c>
      <c r="F168" s="42">
        <v>26999875.359999999</v>
      </c>
    </row>
    <row r="169" spans="2:7" hidden="1">
      <c r="B169" s="39" t="s">
        <v>212</v>
      </c>
      <c r="C169" s="42">
        <v>765193.54</v>
      </c>
      <c r="D169" s="42">
        <v>1053584.68</v>
      </c>
      <c r="E169" s="43">
        <v>0</v>
      </c>
      <c r="F169" s="42">
        <v>1818778.22</v>
      </c>
    </row>
    <row r="170" spans="2:7" hidden="1">
      <c r="B170" s="39" t="s">
        <v>213</v>
      </c>
      <c r="C170" s="42">
        <v>29386822.57</v>
      </c>
      <c r="D170" s="42">
        <v>13598348.32</v>
      </c>
      <c r="E170" s="42">
        <v>790639.32</v>
      </c>
      <c r="F170" s="42">
        <v>43775810.210000001</v>
      </c>
    </row>
    <row r="171" spans="2:7" hidden="1">
      <c r="B171" s="39" t="s">
        <v>214</v>
      </c>
      <c r="C171" s="42">
        <v>64111.09</v>
      </c>
      <c r="D171" s="42">
        <v>54279.839999999997</v>
      </c>
      <c r="E171" s="43">
        <v>0</v>
      </c>
      <c r="F171" s="42">
        <v>118390.93</v>
      </c>
    </row>
    <row r="172" spans="2:7" hidden="1">
      <c r="B172" s="39" t="s">
        <v>215</v>
      </c>
      <c r="C172" s="42">
        <v>780909.98</v>
      </c>
      <c r="D172" s="42">
        <v>7117013.2400000002</v>
      </c>
      <c r="E172" s="42">
        <v>84242.28</v>
      </c>
      <c r="F172" s="42">
        <v>7982165.5</v>
      </c>
    </row>
    <row r="173" spans="2:7" hidden="1">
      <c r="B173" s="39" t="s">
        <v>216</v>
      </c>
      <c r="C173" s="43">
        <v>0</v>
      </c>
      <c r="D173" s="43">
        <v>0</v>
      </c>
      <c r="E173" s="42">
        <v>21901697.129999999</v>
      </c>
      <c r="F173" s="42">
        <v>21901697.129999999</v>
      </c>
    </row>
    <row r="174" spans="2:7" hidden="1">
      <c r="B174" s="39" t="s">
        <v>217</v>
      </c>
      <c r="C174" s="42">
        <v>288</v>
      </c>
      <c r="D174" s="43">
        <v>0</v>
      </c>
      <c r="E174" s="42">
        <v>4573270.03</v>
      </c>
      <c r="F174" s="42">
        <v>4573558.03</v>
      </c>
    </row>
    <row r="175" spans="2:7" hidden="1">
      <c r="B175" s="39" t="s">
        <v>218</v>
      </c>
      <c r="C175" s="42">
        <v>2463.17</v>
      </c>
      <c r="D175" s="42">
        <v>52000</v>
      </c>
      <c r="E175" s="42">
        <v>8019872.6600000001</v>
      </c>
      <c r="F175" s="42">
        <v>8074335.8300000001</v>
      </c>
    </row>
    <row r="176" spans="2:7" hidden="1">
      <c r="B176" s="39" t="s">
        <v>219</v>
      </c>
      <c r="C176" s="43">
        <v>0</v>
      </c>
      <c r="D176" s="43">
        <v>0</v>
      </c>
      <c r="E176" s="42">
        <v>539888.43999999994</v>
      </c>
      <c r="F176" s="42">
        <v>539888.43999999994</v>
      </c>
    </row>
    <row r="177" spans="2:6" hidden="1">
      <c r="B177" s="39" t="s">
        <v>220</v>
      </c>
      <c r="C177" s="42">
        <v>419674.73</v>
      </c>
      <c r="D177" s="42">
        <v>3342503.16</v>
      </c>
      <c r="E177" s="43">
        <v>0</v>
      </c>
      <c r="F177" s="42">
        <v>3762177.89</v>
      </c>
    </row>
    <row r="178" spans="2:6" hidden="1">
      <c r="B178" s="39" t="s">
        <v>221</v>
      </c>
      <c r="C178" s="42">
        <v>4008254.7</v>
      </c>
      <c r="D178" s="42">
        <v>21348.27</v>
      </c>
      <c r="E178" s="43">
        <v>0</v>
      </c>
      <c r="F178" s="42">
        <v>4029602.97</v>
      </c>
    </row>
    <row r="179" spans="2:6" hidden="1">
      <c r="B179" s="39" t="s">
        <v>222</v>
      </c>
      <c r="C179" s="42">
        <v>3790512.48</v>
      </c>
      <c r="D179" s="42">
        <v>693306.19</v>
      </c>
      <c r="E179" s="43">
        <v>0</v>
      </c>
      <c r="F179" s="42">
        <v>4483818.67</v>
      </c>
    </row>
    <row r="180" spans="2:6" hidden="1">
      <c r="B180" s="39" t="s">
        <v>223</v>
      </c>
      <c r="C180" s="42">
        <v>1425468.42</v>
      </c>
      <c r="D180" s="42">
        <v>2253712.56</v>
      </c>
      <c r="E180" s="42">
        <v>8801</v>
      </c>
      <c r="F180" s="42">
        <v>3687981.98</v>
      </c>
    </row>
    <row r="181" spans="2:6" hidden="1">
      <c r="B181" s="39" t="s">
        <v>224</v>
      </c>
      <c r="C181" s="43">
        <v>0</v>
      </c>
      <c r="D181" s="43">
        <v>0</v>
      </c>
      <c r="E181" s="42">
        <v>25320993.550000001</v>
      </c>
      <c r="F181" s="42">
        <v>25320993.550000001</v>
      </c>
    </row>
    <row r="182" spans="2:6" hidden="1">
      <c r="B182" s="39" t="s">
        <v>225</v>
      </c>
      <c r="C182" s="42">
        <v>19148.259999999998</v>
      </c>
      <c r="D182" s="42">
        <v>1647644.11</v>
      </c>
      <c r="E182" s="42">
        <v>30928.75</v>
      </c>
      <c r="F182" s="42">
        <v>1697721.12</v>
      </c>
    </row>
    <row r="183" spans="2:6" hidden="1">
      <c r="B183" s="39" t="s">
        <v>226</v>
      </c>
      <c r="C183" s="42">
        <v>-293.52</v>
      </c>
      <c r="D183" s="43">
        <v>0</v>
      </c>
      <c r="E183" s="42">
        <v>11581659.66</v>
      </c>
      <c r="F183" s="42">
        <v>11581366.140000001</v>
      </c>
    </row>
    <row r="184" spans="2:6" hidden="1">
      <c r="B184" s="39" t="s">
        <v>227</v>
      </c>
      <c r="C184" s="42">
        <v>8931696.2899999991</v>
      </c>
      <c r="D184" s="42">
        <v>980719.7</v>
      </c>
      <c r="E184" s="42">
        <v>239122.75</v>
      </c>
      <c r="F184" s="42">
        <v>10151538.74</v>
      </c>
    </row>
    <row r="185" spans="2:6" hidden="1">
      <c r="B185" s="39" t="s">
        <v>228</v>
      </c>
      <c r="C185" s="42">
        <v>1347481.97</v>
      </c>
      <c r="D185" s="43">
        <v>0</v>
      </c>
      <c r="E185" s="43">
        <v>0</v>
      </c>
      <c r="F185" s="42">
        <v>1347481.97</v>
      </c>
    </row>
    <row r="186" spans="2:6" hidden="1">
      <c r="B186" s="39" t="s">
        <v>229</v>
      </c>
      <c r="C186" s="42">
        <v>844.82</v>
      </c>
      <c r="D186" s="42">
        <v>96724.72</v>
      </c>
      <c r="E186" s="42">
        <v>22.71</v>
      </c>
      <c r="F186" s="42">
        <v>97592.25</v>
      </c>
    </row>
    <row r="187" spans="2:6" hidden="1">
      <c r="B187" s="39" t="s">
        <v>230</v>
      </c>
      <c r="C187" s="42">
        <v>2382436.2400000002</v>
      </c>
      <c r="D187" s="42">
        <v>4147969.52</v>
      </c>
      <c r="E187" s="42">
        <v>116363.58</v>
      </c>
      <c r="F187" s="42">
        <v>6646769.3399999999</v>
      </c>
    </row>
    <row r="188" spans="2:6" hidden="1">
      <c r="B188" s="39" t="s">
        <v>231</v>
      </c>
      <c r="C188" s="42">
        <v>177369.46</v>
      </c>
      <c r="D188" s="42">
        <v>124999.93</v>
      </c>
      <c r="E188" s="43">
        <v>0</v>
      </c>
      <c r="F188" s="42">
        <v>302369.39</v>
      </c>
    </row>
    <row r="189" spans="2:6" hidden="1">
      <c r="B189" s="39" t="s">
        <v>232</v>
      </c>
      <c r="C189" s="42">
        <v>23866581.739999998</v>
      </c>
      <c r="D189" s="43">
        <v>0</v>
      </c>
      <c r="E189" s="43">
        <v>0</v>
      </c>
      <c r="F189" s="42">
        <v>23866581.739999998</v>
      </c>
    </row>
    <row r="190" spans="2:6" hidden="1">
      <c r="B190" s="39" t="s">
        <v>233</v>
      </c>
      <c r="C190" s="43">
        <v>0</v>
      </c>
      <c r="D190" s="42">
        <v>359407.71</v>
      </c>
      <c r="E190" s="42">
        <v>19872</v>
      </c>
      <c r="F190" s="42">
        <v>379279.71</v>
      </c>
    </row>
    <row r="191" spans="2:6" hidden="1">
      <c r="B191" s="39" t="s">
        <v>272</v>
      </c>
      <c r="C191" s="42">
        <v>17130034.609999999</v>
      </c>
      <c r="D191" s="42">
        <v>1530248.51</v>
      </c>
      <c r="E191" s="42">
        <v>34585.81</v>
      </c>
      <c r="F191" s="42">
        <v>18694868.93</v>
      </c>
    </row>
    <row r="192" spans="2:6" hidden="1">
      <c r="B192" s="39" t="s">
        <v>234</v>
      </c>
      <c r="C192" s="43">
        <v>0</v>
      </c>
      <c r="D192" s="42">
        <v>270756.96999999997</v>
      </c>
      <c r="E192" s="43">
        <v>0</v>
      </c>
      <c r="F192" s="42">
        <v>270756.96999999997</v>
      </c>
    </row>
    <row r="193" spans="2:8" hidden="1">
      <c r="B193" s="39" t="s">
        <v>235</v>
      </c>
      <c r="C193" s="42">
        <v>-5659585.9299999997</v>
      </c>
      <c r="D193" s="42">
        <v>-60958.36</v>
      </c>
      <c r="E193" s="43">
        <v>0</v>
      </c>
      <c r="F193" s="42">
        <v>-5720544.29</v>
      </c>
    </row>
    <row r="194" spans="2:8" hidden="1">
      <c r="B194" s="39" t="s">
        <v>236</v>
      </c>
      <c r="C194" s="42">
        <v>-11866267.9</v>
      </c>
      <c r="D194" s="43">
        <v>0</v>
      </c>
      <c r="E194" s="43">
        <v>0</v>
      </c>
      <c r="F194" s="42">
        <v>-11866267.9</v>
      </c>
    </row>
    <row r="195" spans="2:8">
      <c r="B195" s="38" t="s">
        <v>168</v>
      </c>
      <c r="C195" s="44">
        <v>103931557.01000001</v>
      </c>
      <c r="D195" s="44">
        <v>37332273.32</v>
      </c>
      <c r="E195" s="44">
        <v>73254758.489999995</v>
      </c>
      <c r="F195" s="44">
        <v>214518588.81999999</v>
      </c>
      <c r="G195" s="41"/>
      <c r="H195" s="41"/>
    </row>
    <row r="196" spans="2:8" hidden="1">
      <c r="B196" s="39" t="s">
        <v>237</v>
      </c>
      <c r="C196" s="42">
        <v>59144.11</v>
      </c>
      <c r="D196" s="42">
        <v>582760.80000000005</v>
      </c>
      <c r="E196" s="42">
        <v>132442.62</v>
      </c>
      <c r="F196" s="42">
        <v>774347.53</v>
      </c>
    </row>
    <row r="197" spans="2:8" hidden="1">
      <c r="B197" s="39" t="s">
        <v>238</v>
      </c>
      <c r="C197" s="42">
        <v>856648.68</v>
      </c>
      <c r="D197" s="42">
        <v>722196.21</v>
      </c>
      <c r="E197" s="42">
        <v>6000</v>
      </c>
      <c r="F197" s="42">
        <v>1584844.89</v>
      </c>
    </row>
    <row r="198" spans="2:8" hidden="1">
      <c r="B198" s="39" t="s">
        <v>239</v>
      </c>
      <c r="C198" s="43">
        <v>0</v>
      </c>
      <c r="D198" s="42">
        <v>362396.92</v>
      </c>
      <c r="E198" s="43">
        <v>0</v>
      </c>
      <c r="F198" s="42">
        <v>362396.92</v>
      </c>
    </row>
    <row r="199" spans="2:8" hidden="1">
      <c r="B199" s="39" t="s">
        <v>240</v>
      </c>
      <c r="C199" s="42">
        <v>3864059.83</v>
      </c>
      <c r="D199" s="42">
        <v>2351095.2400000002</v>
      </c>
      <c r="E199" s="42">
        <v>454025.23</v>
      </c>
      <c r="F199" s="42">
        <v>6669180.2999999998</v>
      </c>
    </row>
    <row r="200" spans="2:8" hidden="1">
      <c r="B200" s="39" t="s">
        <v>241</v>
      </c>
      <c r="C200" s="42">
        <v>87257.55</v>
      </c>
      <c r="D200" s="42">
        <v>146685.54999999999</v>
      </c>
      <c r="E200" s="42">
        <v>5642.76</v>
      </c>
      <c r="F200" s="42">
        <v>239585.86</v>
      </c>
    </row>
    <row r="201" spans="2:8" hidden="1">
      <c r="B201" s="39" t="s">
        <v>242</v>
      </c>
      <c r="C201" s="43">
        <v>0</v>
      </c>
      <c r="D201" s="43">
        <v>0</v>
      </c>
      <c r="E201" s="42">
        <v>1592</v>
      </c>
      <c r="F201" s="42">
        <v>1592</v>
      </c>
    </row>
    <row r="202" spans="2:8" hidden="1">
      <c r="B202" s="39" t="s">
        <v>243</v>
      </c>
      <c r="C202" s="42">
        <v>3973.56</v>
      </c>
      <c r="D202" s="42">
        <v>2115329.8199999998</v>
      </c>
      <c r="E202" s="42">
        <v>2362223.4700000002</v>
      </c>
      <c r="F202" s="42">
        <v>4481526.8499999996</v>
      </c>
    </row>
    <row r="203" spans="2:8" hidden="1">
      <c r="B203" s="39" t="s">
        <v>244</v>
      </c>
      <c r="C203" s="42">
        <v>1026610</v>
      </c>
      <c r="D203" s="42">
        <v>9024028.2599999998</v>
      </c>
      <c r="E203" s="42">
        <v>13493891.1</v>
      </c>
      <c r="F203" s="42">
        <v>23544529.359999999</v>
      </c>
    </row>
    <row r="204" spans="2:8" hidden="1">
      <c r="B204" s="39" t="s">
        <v>245</v>
      </c>
      <c r="C204" s="42">
        <v>37914.94</v>
      </c>
      <c r="D204" s="42">
        <v>23946.67</v>
      </c>
      <c r="E204" s="42">
        <v>54306.52</v>
      </c>
      <c r="F204" s="42">
        <v>116168.13</v>
      </c>
    </row>
    <row r="205" spans="2:8" hidden="1">
      <c r="B205" s="39" t="s">
        <v>246</v>
      </c>
      <c r="C205" s="43">
        <v>0</v>
      </c>
      <c r="D205" s="43">
        <v>0</v>
      </c>
      <c r="E205" s="42">
        <v>2554000</v>
      </c>
      <c r="F205" s="42">
        <v>2554000</v>
      </c>
    </row>
    <row r="206" spans="2:8" hidden="1">
      <c r="B206" s="39" t="s">
        <v>247</v>
      </c>
      <c r="C206" s="43">
        <v>0</v>
      </c>
      <c r="D206" s="42">
        <v>205386.4</v>
      </c>
      <c r="E206" s="43">
        <v>0</v>
      </c>
      <c r="F206" s="42">
        <v>205386.4</v>
      </c>
    </row>
    <row r="207" spans="2:8" hidden="1">
      <c r="B207" s="39" t="s">
        <v>248</v>
      </c>
      <c r="C207" s="43">
        <v>0</v>
      </c>
      <c r="D207" s="42">
        <v>180537.97</v>
      </c>
      <c r="E207" s="43">
        <v>0</v>
      </c>
      <c r="F207" s="42">
        <v>180537.97</v>
      </c>
    </row>
    <row r="208" spans="2:8" hidden="1">
      <c r="B208" s="39" t="s">
        <v>264</v>
      </c>
      <c r="C208" s="42">
        <v>0</v>
      </c>
      <c r="D208" s="42">
        <v>313186.64</v>
      </c>
      <c r="E208" s="43">
        <v>0</v>
      </c>
      <c r="F208" s="42">
        <v>313186.64</v>
      </c>
    </row>
    <row r="209" spans="2:8" hidden="1">
      <c r="B209" s="39" t="s">
        <v>265</v>
      </c>
      <c r="C209" s="42">
        <v>-2560.2199999999998</v>
      </c>
      <c r="D209" s="42">
        <v>82355.320000000007</v>
      </c>
      <c r="E209" s="42">
        <v>1210835.72</v>
      </c>
      <c r="F209" s="42">
        <v>1290630.82</v>
      </c>
    </row>
    <row r="210" spans="2:8" hidden="1">
      <c r="B210" s="39" t="s">
        <v>251</v>
      </c>
      <c r="C210" s="43">
        <v>0</v>
      </c>
      <c r="D210" s="42">
        <v>3144301.31</v>
      </c>
      <c r="E210" s="43">
        <v>0</v>
      </c>
      <c r="F210" s="42">
        <v>3144301.31</v>
      </c>
    </row>
    <row r="211" spans="2:8" hidden="1">
      <c r="B211" s="39" t="s">
        <v>252</v>
      </c>
      <c r="C211" s="43">
        <v>0</v>
      </c>
      <c r="D211" s="42">
        <v>1767258.03</v>
      </c>
      <c r="E211" s="43">
        <v>0</v>
      </c>
      <c r="F211" s="42">
        <v>1767258.03</v>
      </c>
    </row>
    <row r="212" spans="2:8" hidden="1">
      <c r="B212" s="39" t="s">
        <v>253</v>
      </c>
      <c r="C212" s="42">
        <v>60536.26</v>
      </c>
      <c r="D212" s="42">
        <v>972624.58</v>
      </c>
      <c r="E212" s="43">
        <v>0</v>
      </c>
      <c r="F212" s="42">
        <v>1033160.84</v>
      </c>
    </row>
    <row r="213" spans="2:8" hidden="1">
      <c r="B213" s="39" t="s">
        <v>254</v>
      </c>
      <c r="C213" s="43">
        <v>0</v>
      </c>
      <c r="D213" s="42">
        <v>364857.22</v>
      </c>
      <c r="E213" s="43">
        <v>0</v>
      </c>
      <c r="F213" s="42">
        <v>364857.22</v>
      </c>
    </row>
    <row r="214" spans="2:8" hidden="1">
      <c r="B214" s="39" t="s">
        <v>255</v>
      </c>
      <c r="C214" s="43">
        <v>0</v>
      </c>
      <c r="D214" s="42">
        <v>289058.14</v>
      </c>
      <c r="E214" s="43">
        <v>0</v>
      </c>
      <c r="F214" s="42">
        <v>289058.14</v>
      </c>
    </row>
    <row r="215" spans="2:8">
      <c r="B215" s="38" t="s">
        <v>169</v>
      </c>
      <c r="C215" s="44">
        <v>5993584.71</v>
      </c>
      <c r="D215" s="44">
        <v>22648005.079999998</v>
      </c>
      <c r="E215" s="44">
        <v>20274959.420000002</v>
      </c>
      <c r="F215" s="44">
        <v>48916549.210000001</v>
      </c>
      <c r="G215" s="41"/>
      <c r="H215" s="41"/>
    </row>
    <row r="216" spans="2:8">
      <c r="B216" s="39" t="s">
        <v>266</v>
      </c>
      <c r="C216" s="49">
        <v>0</v>
      </c>
      <c r="D216" s="49">
        <v>0</v>
      </c>
      <c r="E216" s="49">
        <v>75156232.219999999</v>
      </c>
      <c r="F216" s="49">
        <v>75156232.219999999</v>
      </c>
    </row>
    <row r="217" spans="2:8">
      <c r="B217" s="38" t="s">
        <v>171</v>
      </c>
      <c r="C217" s="44">
        <v>1051217232.23</v>
      </c>
      <c r="D217" s="44">
        <v>429691792.88999999</v>
      </c>
      <c r="E217" s="44">
        <v>293881430.18000001</v>
      </c>
      <c r="F217" s="44">
        <v>1774790455.3</v>
      </c>
    </row>
    <row r="218" spans="2:8" hidden="1">
      <c r="B218" s="39" t="s">
        <v>256</v>
      </c>
      <c r="C218" s="42">
        <v>3176608.77</v>
      </c>
      <c r="D218" s="42">
        <v>4091112.35</v>
      </c>
      <c r="E218" s="42">
        <v>130361.34</v>
      </c>
      <c r="F218" s="42">
        <v>7398082.46</v>
      </c>
    </row>
    <row r="219" spans="2:8" hidden="1">
      <c r="B219" s="39" t="s">
        <v>257</v>
      </c>
      <c r="C219" s="42">
        <v>96725.45</v>
      </c>
      <c r="D219" s="42">
        <v>544774.04</v>
      </c>
      <c r="E219" s="42">
        <v>79002.960000000006</v>
      </c>
      <c r="F219" s="42">
        <v>720502.45</v>
      </c>
    </row>
    <row r="220" spans="2:8" hidden="1">
      <c r="B220" s="39" t="s">
        <v>258</v>
      </c>
      <c r="C220" s="42">
        <v>78.239999999999995</v>
      </c>
      <c r="D220" s="42">
        <v>1928.08</v>
      </c>
      <c r="E220" s="43">
        <v>0</v>
      </c>
      <c r="F220" s="42">
        <v>2006.32</v>
      </c>
    </row>
    <row r="221" spans="2:8" hidden="1">
      <c r="B221" s="39" t="s">
        <v>259</v>
      </c>
      <c r="C221" s="43">
        <v>0</v>
      </c>
      <c r="D221" s="42">
        <v>15210904.859999999</v>
      </c>
      <c r="E221" s="43">
        <v>0</v>
      </c>
      <c r="F221" s="42">
        <v>15210904.859999999</v>
      </c>
    </row>
    <row r="222" spans="2:8" hidden="1">
      <c r="B222" s="39" t="s">
        <v>260</v>
      </c>
      <c r="C222" s="42">
        <v>100377985.13</v>
      </c>
      <c r="D222" s="42">
        <v>5971849.0300000003</v>
      </c>
      <c r="E222" s="42">
        <v>24148.1</v>
      </c>
      <c r="F222" s="42">
        <v>106373982.26000001</v>
      </c>
    </row>
    <row r="223" spans="2:8" hidden="1">
      <c r="B223" s="39" t="s">
        <v>267</v>
      </c>
      <c r="C223" s="42">
        <v>314751.52</v>
      </c>
      <c r="D223" s="43">
        <v>0</v>
      </c>
      <c r="E223" s="43">
        <v>0</v>
      </c>
      <c r="F223" s="42">
        <v>314751.52</v>
      </c>
    </row>
    <row r="224" spans="2:8" hidden="1">
      <c r="B224" s="39" t="s">
        <v>268</v>
      </c>
      <c r="C224" s="42">
        <v>-312539.62</v>
      </c>
      <c r="D224" s="43">
        <v>0</v>
      </c>
      <c r="E224" s="43">
        <v>0</v>
      </c>
      <c r="F224" s="42">
        <v>-312539.62</v>
      </c>
    </row>
    <row r="225" spans="2:7" hidden="1">
      <c r="B225" s="39" t="s">
        <v>269</v>
      </c>
      <c r="C225" s="42">
        <v>-14154215.42</v>
      </c>
      <c r="D225" s="43">
        <v>0</v>
      </c>
      <c r="E225" s="42">
        <v>-22873.38</v>
      </c>
      <c r="F225" s="42">
        <v>-14177088.800000001</v>
      </c>
    </row>
    <row r="226" spans="2:7">
      <c r="B226" s="38" t="s">
        <v>172</v>
      </c>
      <c r="C226" s="44">
        <v>89499394.069999993</v>
      </c>
      <c r="D226" s="44">
        <v>25820568.359999999</v>
      </c>
      <c r="E226" s="44">
        <v>210639.02</v>
      </c>
      <c r="F226" s="44">
        <v>115530601.45</v>
      </c>
      <c r="G226" s="41"/>
    </row>
    <row r="227" spans="2:7">
      <c r="B227" s="40" t="s">
        <v>173</v>
      </c>
      <c r="C227" s="45">
        <v>1140716626.3</v>
      </c>
      <c r="D227" s="45">
        <v>455512361.25</v>
      </c>
      <c r="E227" s="45">
        <v>294092069.19999999</v>
      </c>
      <c r="F227" s="45">
        <v>1890321056.75</v>
      </c>
    </row>
  </sheetData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Planilha4"/>
  <dimension ref="B2:O236"/>
  <sheetViews>
    <sheetView workbookViewId="0">
      <pane xSplit="2" ySplit="2" topLeftCell="C3" activePane="bottomRight" state="frozen"/>
      <selection pane="topRight" activeCell="C1" sqref="C1"/>
      <selection pane="bottomLeft" activeCell="A10" sqref="A10"/>
      <selection pane="bottomRight" activeCell="F238" sqref="F238"/>
    </sheetView>
  </sheetViews>
  <sheetFormatPr defaultColWidth="11.42578125" defaultRowHeight="12.75" outlineLevelRow="1"/>
  <cols>
    <col min="1" max="1" width="1.7109375" style="1" customWidth="1"/>
    <col min="2" max="2" width="59.85546875" style="1" bestFit="1" customWidth="1"/>
    <col min="3" max="15" width="15.7109375" style="1" customWidth="1"/>
    <col min="16" max="16384" width="11.42578125" style="1"/>
  </cols>
  <sheetData>
    <row r="2" spans="2:15" ht="15">
      <c r="B2" s="3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" t="s">
        <v>9</v>
      </c>
      <c r="L2" s="2" t="s">
        <v>10</v>
      </c>
      <c r="M2" s="2" t="s">
        <v>11</v>
      </c>
      <c r="N2" s="2" t="s">
        <v>12</v>
      </c>
      <c r="O2" s="2" t="s">
        <v>13</v>
      </c>
    </row>
    <row r="3" spans="2:15" hidden="1" outlineLevel="1">
      <c r="B3" s="4" t="s">
        <v>14</v>
      </c>
      <c r="C3" s="6">
        <v>34321677.009999998</v>
      </c>
      <c r="D3" s="6">
        <v>37193371.600000001</v>
      </c>
      <c r="E3" s="6">
        <v>34173774.960000001</v>
      </c>
      <c r="F3" s="6">
        <v>33624035.520000003</v>
      </c>
      <c r="G3" s="6">
        <v>32816584.899999999</v>
      </c>
      <c r="H3" s="6">
        <v>37752121.57</v>
      </c>
      <c r="I3" s="6">
        <v>34014980.270000003</v>
      </c>
      <c r="J3" s="6">
        <v>37178065</v>
      </c>
      <c r="K3" s="6">
        <v>38369193.520000003</v>
      </c>
      <c r="L3" s="6"/>
      <c r="M3" s="6"/>
      <c r="N3" s="6">
        <v>0</v>
      </c>
      <c r="O3" s="6">
        <f t="shared" ref="O3:O25" si="0">SUM(C3:K3)</f>
        <v>319443804.35000002</v>
      </c>
    </row>
    <row r="4" spans="2:15" hidden="1" outlineLevel="1">
      <c r="B4" s="4" t="s">
        <v>15</v>
      </c>
      <c r="C4" s="6">
        <v>7783933.4500000002</v>
      </c>
      <c r="D4" s="6">
        <v>7299635.6600000001</v>
      </c>
      <c r="E4" s="6">
        <v>6881190.8399999999</v>
      </c>
      <c r="F4" s="6">
        <v>7151401.7300000004</v>
      </c>
      <c r="G4" s="6">
        <v>7538019.04</v>
      </c>
      <c r="H4" s="6">
        <v>8051325.0700000003</v>
      </c>
      <c r="I4" s="6">
        <v>8535283.4600000009</v>
      </c>
      <c r="J4" s="6">
        <v>7488058.3200000003</v>
      </c>
      <c r="K4" s="6">
        <v>7431407.2800000003</v>
      </c>
      <c r="L4" s="6"/>
      <c r="M4" s="6"/>
      <c r="N4" s="6">
        <v>0</v>
      </c>
      <c r="O4" s="6">
        <f t="shared" si="0"/>
        <v>68160254.849999994</v>
      </c>
    </row>
    <row r="5" spans="2:15" hidden="1" outlineLevel="1">
      <c r="B5" s="4" t="s">
        <v>16</v>
      </c>
      <c r="C5" s="6">
        <v>2339508.1800000002</v>
      </c>
      <c r="D5" s="6">
        <v>2551008.35</v>
      </c>
      <c r="E5" s="6">
        <v>2405165.2599999998</v>
      </c>
      <c r="F5" s="6">
        <v>2513211.96</v>
      </c>
      <c r="G5" s="6">
        <v>2430727.9900000002</v>
      </c>
      <c r="H5" s="6">
        <v>3049918.14</v>
      </c>
      <c r="I5" s="6">
        <v>3047252.93</v>
      </c>
      <c r="J5" s="6">
        <v>3066898.68</v>
      </c>
      <c r="K5" s="6">
        <v>3132318.76</v>
      </c>
      <c r="L5" s="6"/>
      <c r="M5" s="6"/>
      <c r="N5" s="6">
        <v>0</v>
      </c>
      <c r="O5" s="6">
        <f t="shared" si="0"/>
        <v>24536010.25</v>
      </c>
    </row>
    <row r="6" spans="2:15" hidden="1" outlineLevel="1">
      <c r="B6" s="4" t="s">
        <v>17</v>
      </c>
      <c r="C6" s="6">
        <v>1032</v>
      </c>
      <c r="D6" s="6">
        <v>0</v>
      </c>
      <c r="E6" s="6">
        <v>1023.4</v>
      </c>
      <c r="F6" s="6">
        <v>0</v>
      </c>
      <c r="G6" s="6">
        <v>0</v>
      </c>
      <c r="H6" s="6">
        <v>0</v>
      </c>
      <c r="I6" s="6">
        <v>0</v>
      </c>
      <c r="J6" s="6">
        <v>400</v>
      </c>
      <c r="K6" s="6">
        <v>0</v>
      </c>
      <c r="L6" s="6"/>
      <c r="M6" s="6"/>
      <c r="N6" s="6">
        <v>0</v>
      </c>
      <c r="O6" s="6">
        <f t="shared" si="0"/>
        <v>2455.4</v>
      </c>
    </row>
    <row r="7" spans="2:15" hidden="1" outlineLevel="1">
      <c r="B7" s="4" t="s">
        <v>18</v>
      </c>
      <c r="C7" s="6">
        <v>9078230.3399999999</v>
      </c>
      <c r="D7" s="6">
        <v>7409675.7300000004</v>
      </c>
      <c r="E7" s="6">
        <v>5679178.21</v>
      </c>
      <c r="F7" s="6">
        <v>2035899.63</v>
      </c>
      <c r="G7" s="6">
        <v>2483710.46</v>
      </c>
      <c r="H7" s="6">
        <v>2978083.51</v>
      </c>
      <c r="I7" s="6">
        <v>9870374.4499999993</v>
      </c>
      <c r="J7" s="6">
        <v>4147690.69</v>
      </c>
      <c r="K7" s="6">
        <v>3504358.4</v>
      </c>
      <c r="L7" s="6"/>
      <c r="M7" s="6"/>
      <c r="N7" s="6">
        <v>0</v>
      </c>
      <c r="O7" s="6">
        <f t="shared" si="0"/>
        <v>47187201.419999994</v>
      </c>
    </row>
    <row r="8" spans="2:15" hidden="1" outlineLevel="1">
      <c r="B8" s="4" t="s">
        <v>19</v>
      </c>
      <c r="C8" s="6">
        <v>2004664.21</v>
      </c>
      <c r="D8" s="6">
        <v>438471.48</v>
      </c>
      <c r="E8" s="6">
        <v>554035.74</v>
      </c>
      <c r="F8" s="6">
        <v>361756.7</v>
      </c>
      <c r="G8" s="6">
        <v>498074.74</v>
      </c>
      <c r="H8" s="6">
        <v>676276.56</v>
      </c>
      <c r="I8" s="6">
        <v>2012853.14</v>
      </c>
      <c r="J8" s="6">
        <v>770122.37</v>
      </c>
      <c r="K8" s="6">
        <v>773874.14</v>
      </c>
      <c r="L8" s="6"/>
      <c r="M8" s="6"/>
      <c r="N8" s="6">
        <v>0</v>
      </c>
      <c r="O8" s="6">
        <f t="shared" si="0"/>
        <v>8090129.0799999991</v>
      </c>
    </row>
    <row r="9" spans="2:15" hidden="1" outlineLevel="1">
      <c r="B9" s="4" t="s">
        <v>20</v>
      </c>
      <c r="C9" s="6">
        <v>2370958.1</v>
      </c>
      <c r="D9" s="6">
        <v>1175856.52</v>
      </c>
      <c r="E9" s="6">
        <v>1202859.44</v>
      </c>
      <c r="F9" s="6">
        <v>529639.04</v>
      </c>
      <c r="G9" s="6">
        <v>659204.59</v>
      </c>
      <c r="H9" s="6">
        <v>843904.71</v>
      </c>
      <c r="I9" s="6">
        <v>2631896.64</v>
      </c>
      <c r="J9" s="6">
        <v>1082924.69</v>
      </c>
      <c r="K9" s="6">
        <v>958814.1</v>
      </c>
      <c r="L9" s="6"/>
      <c r="M9" s="6"/>
      <c r="N9" s="6">
        <v>0</v>
      </c>
      <c r="O9" s="6">
        <f t="shared" si="0"/>
        <v>11456057.83</v>
      </c>
    </row>
    <row r="10" spans="2:15" hidden="1" outlineLevel="1">
      <c r="B10" s="4" t="s">
        <v>21</v>
      </c>
      <c r="C10" s="6">
        <v>3703.59</v>
      </c>
      <c r="D10" s="6">
        <v>477664.77</v>
      </c>
      <c r="E10" s="6">
        <v>472986.18</v>
      </c>
      <c r="F10" s="6">
        <v>11957.41</v>
      </c>
      <c r="G10" s="6">
        <v>15883.26</v>
      </c>
      <c r="H10" s="6">
        <v>21358.02</v>
      </c>
      <c r="I10" s="6">
        <v>24751.47</v>
      </c>
      <c r="J10" s="6">
        <v>40583.919999999998</v>
      </c>
      <c r="K10" s="6">
        <v>6287.11</v>
      </c>
      <c r="L10" s="6"/>
      <c r="M10" s="6"/>
      <c r="N10" s="6">
        <v>0</v>
      </c>
      <c r="O10" s="6">
        <f t="shared" si="0"/>
        <v>1075175.7300000002</v>
      </c>
    </row>
    <row r="11" spans="2:15" hidden="1" outlineLevel="1">
      <c r="B11" s="4" t="s">
        <v>22</v>
      </c>
      <c r="C11" s="6">
        <v>4205866.3099999996</v>
      </c>
      <c r="D11" s="6">
        <v>5178692.66</v>
      </c>
      <c r="E11" s="6">
        <v>3524592.45</v>
      </c>
      <c r="F11" s="6">
        <v>3500598.3</v>
      </c>
      <c r="G11" s="6">
        <v>6546809.9800000004</v>
      </c>
      <c r="H11" s="6">
        <v>4182611.7</v>
      </c>
      <c r="I11" s="6">
        <v>3751071.37</v>
      </c>
      <c r="J11" s="6">
        <v>4612053.95</v>
      </c>
      <c r="K11" s="6">
        <v>3934054.85</v>
      </c>
      <c r="L11" s="6"/>
      <c r="M11" s="6"/>
      <c r="N11" s="6">
        <v>0</v>
      </c>
      <c r="O11" s="6">
        <f t="shared" si="0"/>
        <v>39436351.57</v>
      </c>
    </row>
    <row r="12" spans="2:15" hidden="1" outlineLevel="1">
      <c r="B12" s="4" t="s">
        <v>23</v>
      </c>
      <c r="C12" s="6">
        <v>8166941.1900000004</v>
      </c>
      <c r="D12" s="6">
        <v>9766911.6600000001</v>
      </c>
      <c r="E12" s="6">
        <v>11620231.5</v>
      </c>
      <c r="F12" s="6">
        <v>9572667.8100000005</v>
      </c>
      <c r="G12" s="6">
        <v>7632435.2699999996</v>
      </c>
      <c r="H12" s="6">
        <v>7812246.9400000004</v>
      </c>
      <c r="I12" s="6">
        <v>9394971.9000000004</v>
      </c>
      <c r="J12" s="6">
        <v>9002295.1500000004</v>
      </c>
      <c r="K12" s="6">
        <v>9045640.1199999992</v>
      </c>
      <c r="L12" s="6"/>
      <c r="M12" s="6"/>
      <c r="N12" s="6">
        <v>0</v>
      </c>
      <c r="O12" s="6">
        <f t="shared" si="0"/>
        <v>82014341.540000007</v>
      </c>
    </row>
    <row r="13" spans="2:15" hidden="1" outlineLevel="1">
      <c r="B13" s="4" t="s">
        <v>25</v>
      </c>
      <c r="C13" s="6">
        <v>149406.49</v>
      </c>
      <c r="D13" s="6">
        <v>148534.93</v>
      </c>
      <c r="E13" s="6">
        <v>88978.16</v>
      </c>
      <c r="F13" s="6">
        <v>136844.57</v>
      </c>
      <c r="G13" s="6">
        <v>86388.14</v>
      </c>
      <c r="H13" s="6">
        <v>411695.75</v>
      </c>
      <c r="I13" s="6">
        <v>130203.83</v>
      </c>
      <c r="J13" s="6">
        <v>102126.29</v>
      </c>
      <c r="K13" s="6">
        <v>105938.48</v>
      </c>
      <c r="L13" s="6"/>
      <c r="M13" s="6"/>
      <c r="N13" s="6">
        <v>0</v>
      </c>
      <c r="O13" s="6">
        <f t="shared" si="0"/>
        <v>1360116.64</v>
      </c>
    </row>
    <row r="14" spans="2:15" hidden="1" outlineLevel="1">
      <c r="B14" s="4" t="s">
        <v>26</v>
      </c>
      <c r="C14" s="6">
        <v>1774710.97</v>
      </c>
      <c r="D14" s="6">
        <v>1685999.75</v>
      </c>
      <c r="E14" s="6">
        <v>1430409.1</v>
      </c>
      <c r="F14" s="6">
        <v>1406286.03</v>
      </c>
      <c r="G14" s="6">
        <v>1379480.79</v>
      </c>
      <c r="H14" s="6">
        <v>1622454.35</v>
      </c>
      <c r="I14" s="6">
        <v>1671692.62</v>
      </c>
      <c r="J14" s="6">
        <v>1709809.13</v>
      </c>
      <c r="K14" s="6">
        <v>1709374.68</v>
      </c>
      <c r="L14" s="6"/>
      <c r="M14" s="6"/>
      <c r="N14" s="6">
        <v>0</v>
      </c>
      <c r="O14" s="6">
        <f t="shared" si="0"/>
        <v>14390217.419999998</v>
      </c>
    </row>
    <row r="15" spans="2:15" hidden="1" outlineLevel="1">
      <c r="B15" s="4" t="s">
        <v>27</v>
      </c>
      <c r="C15" s="6">
        <v>350286.54</v>
      </c>
      <c r="D15" s="6">
        <v>318478.21999999997</v>
      </c>
      <c r="E15" s="6">
        <v>353737.27</v>
      </c>
      <c r="F15" s="6">
        <v>307953.24</v>
      </c>
      <c r="G15" s="6">
        <v>355098.76</v>
      </c>
      <c r="H15" s="6">
        <v>333593.51</v>
      </c>
      <c r="I15" s="6">
        <v>349371.59</v>
      </c>
      <c r="J15" s="6">
        <v>415076.49</v>
      </c>
      <c r="K15" s="6">
        <v>368212.15</v>
      </c>
      <c r="L15" s="6"/>
      <c r="M15" s="6"/>
      <c r="N15" s="6">
        <v>0</v>
      </c>
      <c r="O15" s="6">
        <f t="shared" si="0"/>
        <v>3151807.77</v>
      </c>
    </row>
    <row r="16" spans="2:15" hidden="1" outlineLevel="1">
      <c r="B16" s="4" t="s">
        <v>109</v>
      </c>
      <c r="C16" s="6">
        <v>125227.12</v>
      </c>
      <c r="D16" s="6">
        <v>124656.73</v>
      </c>
      <c r="E16" s="6">
        <v>122874.16</v>
      </c>
      <c r="F16" s="6">
        <v>110374.98</v>
      </c>
      <c r="G16" s="6">
        <v>172969.57</v>
      </c>
      <c r="H16" s="6">
        <v>210946.42</v>
      </c>
      <c r="I16" s="6">
        <v>232704.23</v>
      </c>
      <c r="J16" s="6">
        <v>239872.35</v>
      </c>
      <c r="K16" s="6">
        <v>279180.83</v>
      </c>
      <c r="L16" s="6"/>
      <c r="M16" s="6"/>
      <c r="N16" s="6">
        <v>0</v>
      </c>
      <c r="O16" s="6">
        <f t="shared" si="0"/>
        <v>1618806.3900000004</v>
      </c>
    </row>
    <row r="17" spans="2:15" hidden="1" outlineLevel="1">
      <c r="B17" s="4" t="s">
        <v>28</v>
      </c>
      <c r="C17" s="6">
        <v>5064327.07</v>
      </c>
      <c r="D17" s="6">
        <v>5125060.5599999996</v>
      </c>
      <c r="E17" s="6">
        <v>4587356.59</v>
      </c>
      <c r="F17" s="6">
        <v>3798901.53</v>
      </c>
      <c r="G17" s="6">
        <v>3819490.5</v>
      </c>
      <c r="H17" s="6">
        <v>4347896.7699999996</v>
      </c>
      <c r="I17" s="6">
        <v>4939707.16</v>
      </c>
      <c r="J17" s="6">
        <v>4423751.6799999997</v>
      </c>
      <c r="K17" s="6">
        <v>4403578</v>
      </c>
      <c r="L17" s="6"/>
      <c r="M17" s="6"/>
      <c r="N17" s="6">
        <v>0</v>
      </c>
      <c r="O17" s="6">
        <f t="shared" si="0"/>
        <v>40510069.859999999</v>
      </c>
    </row>
    <row r="18" spans="2:15" hidden="1" outlineLevel="1">
      <c r="B18" s="4" t="s">
        <v>29</v>
      </c>
      <c r="C18" s="6">
        <v>15952959.49</v>
      </c>
      <c r="D18" s="6">
        <v>17893242.489999998</v>
      </c>
      <c r="E18" s="6">
        <v>19995972.699999999</v>
      </c>
      <c r="F18" s="6">
        <v>12816207.119999999</v>
      </c>
      <c r="G18" s="6">
        <v>11117516.25</v>
      </c>
      <c r="H18" s="6">
        <v>15246923.109999999</v>
      </c>
      <c r="I18" s="6">
        <v>16543482.220000001</v>
      </c>
      <c r="J18" s="6">
        <v>15978650.49</v>
      </c>
      <c r="K18" s="6">
        <v>15341782.98</v>
      </c>
      <c r="L18" s="6"/>
      <c r="M18" s="6"/>
      <c r="N18" s="6">
        <v>0</v>
      </c>
      <c r="O18" s="6">
        <f t="shared" si="0"/>
        <v>140886736.84999996</v>
      </c>
    </row>
    <row r="19" spans="2:15" hidden="1" outlineLevel="1">
      <c r="B19" s="4" t="s">
        <v>110</v>
      </c>
      <c r="C19" s="6">
        <v>0</v>
      </c>
      <c r="D19" s="6">
        <v>11074210.91</v>
      </c>
      <c r="E19" s="6">
        <v>6644755.7199999997</v>
      </c>
      <c r="F19" s="6">
        <v>58414.32</v>
      </c>
      <c r="G19" s="6">
        <v>11687.98</v>
      </c>
      <c r="H19" s="6">
        <v>605</v>
      </c>
      <c r="I19" s="6">
        <v>25639.83</v>
      </c>
      <c r="J19" s="6">
        <v>0</v>
      </c>
      <c r="K19" s="6">
        <v>0</v>
      </c>
      <c r="L19" s="6"/>
      <c r="M19" s="6"/>
      <c r="N19" s="6">
        <v>0</v>
      </c>
      <c r="O19" s="6">
        <f t="shared" si="0"/>
        <v>17815313.759999998</v>
      </c>
    </row>
    <row r="20" spans="2:15" hidden="1" outlineLevel="1">
      <c r="B20" s="4" t="s">
        <v>30</v>
      </c>
      <c r="C20" s="6">
        <v>42615.040000000001</v>
      </c>
      <c r="D20" s="6">
        <v>63298370.049999997</v>
      </c>
      <c r="E20" s="6">
        <v>37795133.170000002</v>
      </c>
      <c r="F20" s="6">
        <v>416338.56</v>
      </c>
      <c r="G20" s="6">
        <v>99742.080000000002</v>
      </c>
      <c r="H20" s="6">
        <v>111613.27</v>
      </c>
      <c r="I20" s="6">
        <v>140428.14000000001</v>
      </c>
      <c r="J20" s="6">
        <v>34282.410000000003</v>
      </c>
      <c r="K20" s="6">
        <v>38748.230000000003</v>
      </c>
      <c r="L20" s="6"/>
      <c r="M20" s="6"/>
      <c r="N20" s="6">
        <v>0</v>
      </c>
      <c r="O20" s="6">
        <f t="shared" si="0"/>
        <v>101977270.94999999</v>
      </c>
    </row>
    <row r="21" spans="2:15" hidden="1" outlineLevel="1">
      <c r="B21" s="4" t="s">
        <v>111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0</v>
      </c>
      <c r="K21" s="6">
        <v>64</v>
      </c>
      <c r="L21" s="6"/>
      <c r="M21" s="6"/>
      <c r="N21" s="6">
        <v>0</v>
      </c>
      <c r="O21" s="6">
        <f t="shared" si="0"/>
        <v>64</v>
      </c>
    </row>
    <row r="22" spans="2:15" hidden="1" outlineLevel="1">
      <c r="B22" s="4" t="s">
        <v>112</v>
      </c>
      <c r="C22" s="6">
        <v>67719.360000000001</v>
      </c>
      <c r="D22" s="6">
        <v>76680.56</v>
      </c>
      <c r="E22" s="6">
        <v>60800.04</v>
      </c>
      <c r="F22" s="6">
        <v>68999.69</v>
      </c>
      <c r="G22" s="6">
        <v>72214.13</v>
      </c>
      <c r="H22" s="6">
        <v>81929.820000000007</v>
      </c>
      <c r="I22" s="6">
        <v>79273.710000000006</v>
      </c>
      <c r="J22" s="6">
        <v>86011.86</v>
      </c>
      <c r="K22" s="6">
        <v>78655.350000000006</v>
      </c>
      <c r="L22" s="6"/>
      <c r="M22" s="6"/>
      <c r="N22" s="6">
        <v>0</v>
      </c>
      <c r="O22" s="6">
        <f t="shared" si="0"/>
        <v>672284.52</v>
      </c>
    </row>
    <row r="23" spans="2:15" hidden="1" outlineLevel="1">
      <c r="B23" s="4" t="s">
        <v>31</v>
      </c>
      <c r="C23" s="6">
        <v>-6117665.5800000001</v>
      </c>
      <c r="D23" s="6">
        <v>-1895589.5</v>
      </c>
      <c r="E23" s="6">
        <v>-1139031.6399999999</v>
      </c>
      <c r="F23" s="6">
        <v>2430534.7200000002</v>
      </c>
      <c r="G23" s="6">
        <v>2003293.11</v>
      </c>
      <c r="H23" s="6">
        <v>8725358.1999999993</v>
      </c>
      <c r="I23" s="6">
        <v>-6514095.5599999996</v>
      </c>
      <c r="J23" s="6">
        <v>986748.08</v>
      </c>
      <c r="K23" s="6">
        <v>1017268.46</v>
      </c>
      <c r="L23" s="6"/>
      <c r="M23" s="6"/>
      <c r="N23" s="6">
        <v>0</v>
      </c>
      <c r="O23" s="6">
        <f t="shared" si="0"/>
        <v>-503179.70999999996</v>
      </c>
    </row>
    <row r="24" spans="2:15" hidden="1" outlineLevel="1">
      <c r="B24" s="4" t="s">
        <v>32</v>
      </c>
      <c r="C24" s="6">
        <v>3995105.63</v>
      </c>
      <c r="D24" s="6">
        <v>3523725.63</v>
      </c>
      <c r="E24" s="6">
        <v>3052987.55</v>
      </c>
      <c r="F24" s="6">
        <v>3635784.61</v>
      </c>
      <c r="G24" s="6">
        <v>3571038.99</v>
      </c>
      <c r="H24" s="6">
        <v>6537545.1100000003</v>
      </c>
      <c r="I24" s="6">
        <v>4042414.56</v>
      </c>
      <c r="J24" s="6">
        <v>4408574.4800000004</v>
      </c>
      <c r="K24" s="6">
        <v>4269307.22</v>
      </c>
      <c r="L24" s="6"/>
      <c r="M24" s="6"/>
      <c r="N24" s="6">
        <v>0</v>
      </c>
      <c r="O24" s="6">
        <f t="shared" si="0"/>
        <v>37036483.779999994</v>
      </c>
    </row>
    <row r="25" spans="2:15" hidden="1" outlineLevel="1">
      <c r="B25" s="4" t="s">
        <v>33</v>
      </c>
      <c r="C25" s="6">
        <v>-611295.43000000005</v>
      </c>
      <c r="D25" s="6">
        <v>468903.02</v>
      </c>
      <c r="E25" s="6">
        <v>551219.11</v>
      </c>
      <c r="F25" s="6">
        <v>1747100.51</v>
      </c>
      <c r="G25" s="6">
        <v>1605410.22</v>
      </c>
      <c r="H25" s="6">
        <v>4395712.74</v>
      </c>
      <c r="I25" s="6">
        <v>-711844.02</v>
      </c>
      <c r="J25" s="6">
        <v>1553854.49</v>
      </c>
      <c r="K25" s="6">
        <v>1522532.11</v>
      </c>
      <c r="L25" s="6"/>
      <c r="M25" s="6"/>
      <c r="N25" s="6">
        <v>0</v>
      </c>
      <c r="O25" s="6">
        <f t="shared" si="0"/>
        <v>10521592.75</v>
      </c>
    </row>
    <row r="26" spans="2:15" hidden="1" outlineLevel="1">
      <c r="B26" s="4" t="s">
        <v>34</v>
      </c>
      <c r="C26" s="6">
        <v>-273481.15999999997</v>
      </c>
      <c r="D26" s="6">
        <v>-25500.95</v>
      </c>
      <c r="E26" s="6">
        <v>-24298.959999999999</v>
      </c>
      <c r="F26" s="6">
        <v>282118.05</v>
      </c>
      <c r="G26" s="6">
        <v>236988.85</v>
      </c>
      <c r="H26" s="6">
        <v>932515.6</v>
      </c>
      <c r="I26" s="6">
        <v>-519656.16</v>
      </c>
      <c r="J26" s="6">
        <v>289561.03000000003</v>
      </c>
      <c r="K26" s="6">
        <v>318388.65999999997</v>
      </c>
      <c r="L26" s="6"/>
      <c r="M26" s="6"/>
      <c r="N26" s="6">
        <v>0</v>
      </c>
      <c r="O26" s="6">
        <f t="shared" ref="O26:O29" si="1">SUM(C26:K26)</f>
        <v>1216634.96</v>
      </c>
    </row>
    <row r="27" spans="2:15" hidden="1" outlineLevel="1">
      <c r="B27" s="4" t="s">
        <v>113</v>
      </c>
      <c r="C27" s="6">
        <v>43937.18</v>
      </c>
      <c r="D27" s="6">
        <v>18246.11</v>
      </c>
      <c r="E27" s="6">
        <v>0</v>
      </c>
      <c r="F27" s="6">
        <v>47179.040000000001</v>
      </c>
      <c r="G27" s="6">
        <v>16986.740000000002</v>
      </c>
      <c r="H27" s="6">
        <v>28849.41</v>
      </c>
      <c r="I27" s="6">
        <v>0</v>
      </c>
      <c r="J27" s="6">
        <v>87030.18</v>
      </c>
      <c r="K27" s="6">
        <v>47475.16</v>
      </c>
      <c r="L27" s="6"/>
      <c r="M27" s="6"/>
      <c r="N27" s="6">
        <v>0</v>
      </c>
      <c r="O27" s="6">
        <f t="shared" si="1"/>
        <v>289703.82</v>
      </c>
    </row>
    <row r="28" spans="2:15" hidden="1" outlineLevel="1">
      <c r="B28" s="4" t="s">
        <v>114</v>
      </c>
      <c r="C28" s="6">
        <v>0</v>
      </c>
      <c r="D28" s="6">
        <v>0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-1998022.59</v>
      </c>
      <c r="K28" s="6">
        <v>-2343482.8199999998</v>
      </c>
      <c r="L28" s="6"/>
      <c r="M28" s="6"/>
      <c r="N28" s="6">
        <v>0</v>
      </c>
      <c r="O28" s="6">
        <f t="shared" si="1"/>
        <v>-4341505.41</v>
      </c>
    </row>
    <row r="29" spans="2:15" collapsed="1">
      <c r="B29" s="5" t="s">
        <v>35</v>
      </c>
      <c r="C29" s="7">
        <v>90840367.099999994</v>
      </c>
      <c r="D29" s="7">
        <v>173326306.94</v>
      </c>
      <c r="E29" s="7">
        <v>140035930.94999999</v>
      </c>
      <c r="F29" s="7">
        <v>86564205.069999993</v>
      </c>
      <c r="G29" s="7">
        <v>85169756.340000004</v>
      </c>
      <c r="H29" s="7">
        <v>108355485.28</v>
      </c>
      <c r="I29" s="7">
        <v>93692757.780000001</v>
      </c>
      <c r="J29" s="7">
        <v>95706419.140000001</v>
      </c>
      <c r="K29" s="7">
        <v>94312971.769999996</v>
      </c>
      <c r="L29" s="7"/>
      <c r="M29" s="7"/>
      <c r="N29" s="7">
        <v>0</v>
      </c>
      <c r="O29" s="7">
        <f t="shared" si="1"/>
        <v>968004200.36999989</v>
      </c>
    </row>
    <row r="30" spans="2:15" collapsed="1">
      <c r="B30" s="5" t="s">
        <v>160</v>
      </c>
      <c r="C30" s="7">
        <v>3396028.41</v>
      </c>
      <c r="D30" s="7">
        <v>2819405.29</v>
      </c>
      <c r="E30" s="7">
        <v>2882347.56</v>
      </c>
      <c r="F30" s="7">
        <v>3491319.26</v>
      </c>
      <c r="G30" s="7">
        <v>3574781.5</v>
      </c>
      <c r="H30" s="7">
        <v>3011097.38</v>
      </c>
      <c r="I30" s="7">
        <v>2258216.5099999998</v>
      </c>
      <c r="J30" s="7">
        <v>4577384</v>
      </c>
      <c r="K30" s="7">
        <v>3354678.91</v>
      </c>
      <c r="L30" s="7"/>
      <c r="M30" s="7"/>
      <c r="N30" s="7">
        <v>0</v>
      </c>
      <c r="O30" s="7">
        <f>SUM(C30:N30)</f>
        <v>29365258.819999997</v>
      </c>
    </row>
    <row r="31" spans="2:15" hidden="1" outlineLevel="1">
      <c r="B31" s="4" t="s">
        <v>36</v>
      </c>
      <c r="C31" s="6">
        <v>1665743.72</v>
      </c>
      <c r="D31" s="6">
        <v>1604854.21</v>
      </c>
      <c r="E31" s="6">
        <v>1672666.99</v>
      </c>
      <c r="F31" s="6">
        <v>1896896.73</v>
      </c>
      <c r="G31" s="6">
        <v>2047076.15</v>
      </c>
      <c r="H31" s="6">
        <v>2054693.68</v>
      </c>
      <c r="I31" s="6">
        <v>1807955.77</v>
      </c>
      <c r="J31" s="6">
        <v>2491712.77</v>
      </c>
      <c r="K31" s="6">
        <v>2923769.41</v>
      </c>
      <c r="L31" s="6"/>
      <c r="M31" s="6"/>
      <c r="N31" s="6">
        <v>0</v>
      </c>
      <c r="O31" s="6">
        <f>SUM(C31:N31)</f>
        <v>18165369.43</v>
      </c>
    </row>
    <row r="32" spans="2:15" hidden="1" outlineLevel="1">
      <c r="B32" s="4" t="s">
        <v>37</v>
      </c>
      <c r="C32" s="6">
        <v>301834.06</v>
      </c>
      <c r="D32" s="6">
        <v>292544.19</v>
      </c>
      <c r="E32" s="6">
        <v>264691.02</v>
      </c>
      <c r="F32" s="6">
        <v>311033.42</v>
      </c>
      <c r="G32" s="6">
        <v>312326.34000000003</v>
      </c>
      <c r="H32" s="6">
        <v>338188.79999999999</v>
      </c>
      <c r="I32" s="6">
        <v>389325.33</v>
      </c>
      <c r="J32" s="6">
        <v>385453.77</v>
      </c>
      <c r="K32" s="6">
        <v>353727.95</v>
      </c>
      <c r="L32" s="6"/>
      <c r="M32" s="6"/>
      <c r="N32" s="6">
        <v>0</v>
      </c>
      <c r="O32" s="6">
        <f t="shared" ref="O32:O42" si="2">SUM(C32:N32)</f>
        <v>2949124.8800000004</v>
      </c>
    </row>
    <row r="33" spans="2:15" hidden="1" outlineLevel="1">
      <c r="B33" s="4" t="s">
        <v>38</v>
      </c>
      <c r="C33" s="6">
        <v>26392.63</v>
      </c>
      <c r="D33" s="6">
        <v>39095.160000000003</v>
      </c>
      <c r="E33" s="6">
        <v>31455.48</v>
      </c>
      <c r="F33" s="6">
        <v>26792.14</v>
      </c>
      <c r="G33" s="6">
        <v>18431.96</v>
      </c>
      <c r="H33" s="6">
        <v>28442.19</v>
      </c>
      <c r="I33" s="6">
        <v>22879.65</v>
      </c>
      <c r="J33" s="6">
        <v>16576.669999999998</v>
      </c>
      <c r="K33" s="6">
        <v>30229.48</v>
      </c>
      <c r="L33" s="6"/>
      <c r="M33" s="6"/>
      <c r="N33" s="6">
        <v>0</v>
      </c>
      <c r="O33" s="6">
        <f t="shared" si="2"/>
        <v>240295.36000000002</v>
      </c>
    </row>
    <row r="34" spans="2:15" hidden="1" outlineLevel="1">
      <c r="B34" s="4" t="s">
        <v>39</v>
      </c>
      <c r="C34" s="6">
        <v>2892.05</v>
      </c>
      <c r="D34" s="6">
        <v>1420.56</v>
      </c>
      <c r="E34" s="6">
        <v>875.94</v>
      </c>
      <c r="F34" s="6">
        <v>1833.42</v>
      </c>
      <c r="G34" s="6">
        <v>1427.22</v>
      </c>
      <c r="H34" s="6">
        <v>3798.21</v>
      </c>
      <c r="I34" s="6">
        <v>3805.46</v>
      </c>
      <c r="J34" s="6">
        <v>2223.2800000000002</v>
      </c>
      <c r="K34" s="6">
        <v>1327.98</v>
      </c>
      <c r="L34" s="6"/>
      <c r="M34" s="6"/>
      <c r="N34" s="6">
        <v>0</v>
      </c>
      <c r="O34" s="6">
        <f t="shared" si="2"/>
        <v>19604.12</v>
      </c>
    </row>
    <row r="35" spans="2:15" hidden="1" outlineLevel="1">
      <c r="B35" s="4" t="s">
        <v>40</v>
      </c>
      <c r="C35" s="6">
        <v>37409.919999999998</v>
      </c>
      <c r="D35" s="6">
        <v>46956.65</v>
      </c>
      <c r="E35" s="6">
        <v>80256.19</v>
      </c>
      <c r="F35" s="6">
        <v>25977.94</v>
      </c>
      <c r="G35" s="6">
        <v>116879.73</v>
      </c>
      <c r="H35" s="6">
        <v>48606.29</v>
      </c>
      <c r="I35" s="6">
        <v>82044.490000000005</v>
      </c>
      <c r="J35" s="6">
        <v>66463.199999999997</v>
      </c>
      <c r="K35" s="6">
        <v>137435.28</v>
      </c>
      <c r="L35" s="6"/>
      <c r="M35" s="6"/>
      <c r="N35" s="6">
        <v>0</v>
      </c>
      <c r="O35" s="6">
        <f t="shared" si="2"/>
        <v>642029.68999999994</v>
      </c>
    </row>
    <row r="36" spans="2:15" hidden="1" outlineLevel="1">
      <c r="B36" s="4" t="s">
        <v>41</v>
      </c>
      <c r="C36" s="6">
        <v>54758.89</v>
      </c>
      <c r="D36" s="6">
        <v>58378.27</v>
      </c>
      <c r="E36" s="6">
        <v>59925.01</v>
      </c>
      <c r="F36" s="6">
        <v>71480.37</v>
      </c>
      <c r="G36" s="6">
        <v>117926.42</v>
      </c>
      <c r="H36" s="6">
        <v>44196.49</v>
      </c>
      <c r="I36" s="6">
        <v>81897.37</v>
      </c>
      <c r="J36" s="6">
        <v>72152.009999999995</v>
      </c>
      <c r="K36" s="6">
        <v>55722.67</v>
      </c>
      <c r="L36" s="6"/>
      <c r="M36" s="6"/>
      <c r="N36" s="6">
        <v>0</v>
      </c>
      <c r="O36" s="6">
        <f t="shared" si="2"/>
        <v>616437.5</v>
      </c>
    </row>
    <row r="37" spans="2:15" hidden="1" outlineLevel="1">
      <c r="B37" s="4" t="s">
        <v>42</v>
      </c>
      <c r="C37" s="6">
        <v>13853.51</v>
      </c>
      <c r="D37" s="6">
        <v>11248.93</v>
      </c>
      <c r="E37" s="6">
        <v>17876.63</v>
      </c>
      <c r="F37" s="6">
        <v>7850.22</v>
      </c>
      <c r="G37" s="6">
        <v>10664.19</v>
      </c>
      <c r="H37" s="6">
        <v>18289.490000000002</v>
      </c>
      <c r="I37" s="6">
        <v>14538.95</v>
      </c>
      <c r="J37" s="6">
        <v>20280.77</v>
      </c>
      <c r="K37" s="6">
        <v>19082.72</v>
      </c>
      <c r="L37" s="6"/>
      <c r="M37" s="6"/>
      <c r="N37" s="6">
        <v>0</v>
      </c>
      <c r="O37" s="6">
        <f t="shared" si="2"/>
        <v>133685.41000000003</v>
      </c>
    </row>
    <row r="38" spans="2:15" hidden="1" outlineLevel="1">
      <c r="B38" s="4" t="s">
        <v>43</v>
      </c>
      <c r="C38" s="6">
        <v>1602900.16</v>
      </c>
      <c r="D38" s="6">
        <v>1637956.21</v>
      </c>
      <c r="E38" s="6">
        <v>2009640.51</v>
      </c>
      <c r="F38" s="6">
        <v>1895244.05</v>
      </c>
      <c r="G38" s="6">
        <v>2172947.35</v>
      </c>
      <c r="H38" s="6">
        <v>2066445.25</v>
      </c>
      <c r="I38" s="6">
        <v>1908401.74</v>
      </c>
      <c r="J38" s="6">
        <v>2335467.2400000002</v>
      </c>
      <c r="K38" s="6">
        <v>2469400.79</v>
      </c>
      <c r="L38" s="6"/>
      <c r="M38" s="6"/>
      <c r="N38" s="6">
        <v>0</v>
      </c>
      <c r="O38" s="6">
        <f t="shared" si="2"/>
        <v>18098403.300000001</v>
      </c>
    </row>
    <row r="39" spans="2:15" hidden="1" outlineLevel="1">
      <c r="B39" s="4" t="s">
        <v>44</v>
      </c>
      <c r="C39" s="6">
        <v>97832.02</v>
      </c>
      <c r="D39" s="6">
        <v>92428.97</v>
      </c>
      <c r="E39" s="6">
        <v>107682.98</v>
      </c>
      <c r="F39" s="6">
        <v>119123.13</v>
      </c>
      <c r="G39" s="6">
        <v>101840.82</v>
      </c>
      <c r="H39" s="6">
        <v>46261.279999999999</v>
      </c>
      <c r="I39" s="6">
        <v>26723.67</v>
      </c>
      <c r="J39" s="6">
        <v>49262.9</v>
      </c>
      <c r="K39" s="6">
        <v>41382.339999999997</v>
      </c>
      <c r="L39" s="6"/>
      <c r="M39" s="6"/>
      <c r="N39" s="6">
        <v>0</v>
      </c>
      <c r="O39" s="6">
        <f t="shared" si="2"/>
        <v>682538.11</v>
      </c>
    </row>
    <row r="40" spans="2:15" hidden="1" outlineLevel="1">
      <c r="B40" s="4" t="s">
        <v>45</v>
      </c>
      <c r="C40" s="6">
        <v>56216.23</v>
      </c>
      <c r="D40" s="6">
        <v>47293.599999999999</v>
      </c>
      <c r="E40" s="6">
        <v>141618.71</v>
      </c>
      <c r="F40" s="6">
        <v>58484.54</v>
      </c>
      <c r="G40" s="6">
        <v>88998.73</v>
      </c>
      <c r="H40" s="6">
        <v>81791.19</v>
      </c>
      <c r="I40" s="6">
        <v>60193.91</v>
      </c>
      <c r="J40" s="6">
        <v>103747.15</v>
      </c>
      <c r="K40" s="6">
        <v>71047.06</v>
      </c>
      <c r="L40" s="6"/>
      <c r="M40" s="6"/>
      <c r="N40" s="6">
        <v>0</v>
      </c>
      <c r="O40" s="6">
        <f t="shared" si="2"/>
        <v>709391.11999999988</v>
      </c>
    </row>
    <row r="41" spans="2:15" hidden="1" outlineLevel="1">
      <c r="B41" s="4" t="s">
        <v>46</v>
      </c>
      <c r="C41" s="6">
        <v>6668.52</v>
      </c>
      <c r="D41" s="6">
        <v>38963.97</v>
      </c>
      <c r="E41" s="6">
        <v>21711.95</v>
      </c>
      <c r="F41" s="6">
        <v>21942.21</v>
      </c>
      <c r="G41" s="6">
        <v>89325.54</v>
      </c>
      <c r="H41" s="6">
        <v>69572.259999999995</v>
      </c>
      <c r="I41" s="6">
        <v>40117.22</v>
      </c>
      <c r="J41" s="6">
        <v>49152.4</v>
      </c>
      <c r="K41" s="6">
        <v>60854.47</v>
      </c>
      <c r="L41" s="6"/>
      <c r="M41" s="6"/>
      <c r="N41" s="6">
        <v>0</v>
      </c>
      <c r="O41" s="6">
        <f t="shared" si="2"/>
        <v>398308.54000000004</v>
      </c>
    </row>
    <row r="42" spans="2:15" hidden="1" outlineLevel="1">
      <c r="B42" s="4" t="s">
        <v>47</v>
      </c>
      <c r="C42" s="6">
        <v>37139.129999999997</v>
      </c>
      <c r="D42" s="6">
        <v>43645.23</v>
      </c>
      <c r="E42" s="6">
        <v>35833.75</v>
      </c>
      <c r="F42" s="6">
        <v>57400.39</v>
      </c>
      <c r="G42" s="6">
        <v>50269.64</v>
      </c>
      <c r="H42" s="6">
        <v>66699.929999999993</v>
      </c>
      <c r="I42" s="6">
        <v>40881.839999999997</v>
      </c>
      <c r="J42" s="6">
        <v>68668.52</v>
      </c>
      <c r="K42" s="6">
        <v>51219.839999999997</v>
      </c>
      <c r="L42" s="6"/>
      <c r="M42" s="6"/>
      <c r="N42" s="6">
        <v>0</v>
      </c>
      <c r="O42" s="6">
        <f t="shared" si="2"/>
        <v>451758.27</v>
      </c>
    </row>
    <row r="43" spans="2:15" collapsed="1">
      <c r="B43" s="5" t="s">
        <v>48</v>
      </c>
      <c r="C43" s="7">
        <f t="shared" ref="C43:O43" si="3">SUM(C31:C42)</f>
        <v>3903640.8399999994</v>
      </c>
      <c r="D43" s="7">
        <f t="shared" si="3"/>
        <v>3914785.95</v>
      </c>
      <c r="E43" s="7">
        <f t="shared" si="3"/>
        <v>4444235.16</v>
      </c>
      <c r="F43" s="7">
        <f t="shared" si="3"/>
        <v>4494058.5599999996</v>
      </c>
      <c r="G43" s="7">
        <f t="shared" si="3"/>
        <v>5128114.09</v>
      </c>
      <c r="H43" s="7">
        <f t="shared" si="3"/>
        <v>4866985.0600000005</v>
      </c>
      <c r="I43" s="7">
        <f t="shared" si="3"/>
        <v>4478765.4000000004</v>
      </c>
      <c r="J43" s="7">
        <f t="shared" si="3"/>
        <v>5661160.6800000006</v>
      </c>
      <c r="K43" s="7">
        <f t="shared" si="3"/>
        <v>6215199.9899999993</v>
      </c>
      <c r="L43" s="7">
        <f t="shared" si="3"/>
        <v>0</v>
      </c>
      <c r="M43" s="7">
        <f t="shared" si="3"/>
        <v>0</v>
      </c>
      <c r="N43" s="7">
        <f t="shared" si="3"/>
        <v>0</v>
      </c>
      <c r="O43" s="7">
        <f t="shared" si="3"/>
        <v>43106945.729999997</v>
      </c>
    </row>
    <row r="44" spans="2:15" hidden="1" outlineLevel="1">
      <c r="B44" s="4" t="s">
        <v>49</v>
      </c>
      <c r="C44" s="6">
        <v>1165838.45</v>
      </c>
      <c r="D44" s="6">
        <v>1131310.22</v>
      </c>
      <c r="E44" s="6">
        <v>1451925.9</v>
      </c>
      <c r="F44" s="6">
        <v>1006973.77</v>
      </c>
      <c r="G44" s="6">
        <v>1349855.26</v>
      </c>
      <c r="H44" s="6">
        <v>2465846.38</v>
      </c>
      <c r="I44" s="6">
        <v>2070828.92</v>
      </c>
      <c r="J44" s="6">
        <v>2335725.4900000002</v>
      </c>
      <c r="K44" s="6">
        <v>2365401.15</v>
      </c>
      <c r="L44" s="6"/>
      <c r="M44" s="6"/>
      <c r="N44" s="6">
        <v>0</v>
      </c>
      <c r="O44" s="6">
        <f t="shared" ref="O44:O117" si="4">SUM(C44:N44)</f>
        <v>15343705.540000001</v>
      </c>
    </row>
    <row r="45" spans="2:15" hidden="1" outlineLevel="1">
      <c r="B45" s="4" t="s">
        <v>50</v>
      </c>
      <c r="C45" s="6">
        <v>78567.95</v>
      </c>
      <c r="D45" s="6">
        <v>61262.58</v>
      </c>
      <c r="E45" s="6">
        <v>119577.12</v>
      </c>
      <c r="F45" s="6">
        <v>111165.1</v>
      </c>
      <c r="G45" s="6">
        <v>106212.39</v>
      </c>
      <c r="H45" s="6">
        <v>109408.89</v>
      </c>
      <c r="I45" s="6">
        <v>116609.23</v>
      </c>
      <c r="J45" s="6">
        <v>144246.28</v>
      </c>
      <c r="K45" s="6">
        <v>240098.62</v>
      </c>
      <c r="L45" s="6"/>
      <c r="M45" s="6"/>
      <c r="N45" s="6">
        <v>0</v>
      </c>
      <c r="O45" s="6">
        <f t="shared" si="4"/>
        <v>1087148.1600000001</v>
      </c>
    </row>
    <row r="46" spans="2:15" hidden="1" outlineLevel="1">
      <c r="B46" s="4" t="s">
        <v>51</v>
      </c>
      <c r="C46" s="6">
        <v>3613546.13</v>
      </c>
      <c r="D46" s="6">
        <v>3644598.15</v>
      </c>
      <c r="E46" s="6">
        <v>3647991.82</v>
      </c>
      <c r="F46" s="6">
        <v>3653009.58</v>
      </c>
      <c r="G46" s="6">
        <v>3649846.53</v>
      </c>
      <c r="H46" s="6">
        <v>3639366.15</v>
      </c>
      <c r="I46" s="6">
        <v>3965538.68</v>
      </c>
      <c r="J46" s="6">
        <v>5607279.4400000004</v>
      </c>
      <c r="K46" s="6">
        <v>7659715.29</v>
      </c>
      <c r="L46" s="6"/>
      <c r="M46" s="6"/>
      <c r="N46" s="6">
        <v>0</v>
      </c>
      <c r="O46" s="6">
        <f t="shared" si="4"/>
        <v>39080891.770000003</v>
      </c>
    </row>
    <row r="47" spans="2:15" hidden="1" outlineLevel="1">
      <c r="B47" s="4" t="s">
        <v>52</v>
      </c>
      <c r="C47" s="6">
        <v>1431.56</v>
      </c>
      <c r="D47" s="6">
        <v>12512.13</v>
      </c>
      <c r="E47" s="6">
        <v>5617.32</v>
      </c>
      <c r="F47" s="6">
        <v>5836.52</v>
      </c>
      <c r="G47" s="6">
        <v>18418.04</v>
      </c>
      <c r="H47" s="6">
        <v>11674.42</v>
      </c>
      <c r="I47" s="6">
        <v>6164.12</v>
      </c>
      <c r="J47" s="6">
        <v>18366.419999999998</v>
      </c>
      <c r="K47" s="6">
        <v>6215.7</v>
      </c>
      <c r="L47" s="6"/>
      <c r="M47" s="6"/>
      <c r="N47" s="6">
        <v>0</v>
      </c>
      <c r="O47" s="6">
        <f t="shared" si="4"/>
        <v>86236.23</v>
      </c>
    </row>
    <row r="48" spans="2:15" hidden="1" outlineLevel="1">
      <c r="B48" s="4" t="s">
        <v>53</v>
      </c>
      <c r="C48" s="6">
        <v>1480868.84</v>
      </c>
      <c r="D48" s="6">
        <v>1432077.19</v>
      </c>
      <c r="E48" s="6">
        <v>827553.62</v>
      </c>
      <c r="F48" s="6">
        <v>428487.92</v>
      </c>
      <c r="G48" s="6">
        <v>424978.65</v>
      </c>
      <c r="H48" s="6">
        <v>500944.51</v>
      </c>
      <c r="I48" s="6">
        <v>644757.42000000004</v>
      </c>
      <c r="J48" s="6">
        <v>481302.01</v>
      </c>
      <c r="K48" s="6">
        <v>262738.87</v>
      </c>
      <c r="L48" s="6"/>
      <c r="M48" s="6"/>
      <c r="N48" s="6">
        <v>0</v>
      </c>
      <c r="O48" s="6">
        <f t="shared" si="4"/>
        <v>6483709.0300000003</v>
      </c>
    </row>
    <row r="49" spans="2:15" hidden="1" outlineLevel="1">
      <c r="B49" s="4" t="s">
        <v>54</v>
      </c>
      <c r="C49" s="6">
        <v>2206104.13</v>
      </c>
      <c r="D49" s="6">
        <v>2266494.7000000002</v>
      </c>
      <c r="E49" s="6">
        <v>2024679.73</v>
      </c>
      <c r="F49" s="6">
        <v>1964342.88</v>
      </c>
      <c r="G49" s="6">
        <v>2112096.12</v>
      </c>
      <c r="H49" s="6">
        <v>2194840.5</v>
      </c>
      <c r="I49" s="6">
        <v>2113476.5099999998</v>
      </c>
      <c r="J49" s="6">
        <v>2136353.63</v>
      </c>
      <c r="K49" s="6">
        <v>2004659.1</v>
      </c>
      <c r="L49" s="6"/>
      <c r="M49" s="6"/>
      <c r="N49" s="6">
        <v>0</v>
      </c>
      <c r="O49" s="6">
        <f t="shared" si="4"/>
        <v>19023047.300000004</v>
      </c>
    </row>
    <row r="50" spans="2:15" hidden="1" outlineLevel="1">
      <c r="B50" s="4" t="s">
        <v>55</v>
      </c>
      <c r="C50" s="6">
        <v>755104.12</v>
      </c>
      <c r="D50" s="6">
        <v>871456.03</v>
      </c>
      <c r="E50" s="6">
        <v>595759.07999999996</v>
      </c>
      <c r="F50" s="6">
        <v>712528.6</v>
      </c>
      <c r="G50" s="6">
        <v>903653.74</v>
      </c>
      <c r="H50" s="6">
        <v>827529.92</v>
      </c>
      <c r="I50" s="6">
        <v>839596.29</v>
      </c>
      <c r="J50" s="6">
        <v>903237.77</v>
      </c>
      <c r="K50" s="6">
        <v>781441.85</v>
      </c>
      <c r="L50" s="6"/>
      <c r="M50" s="6"/>
      <c r="N50" s="6">
        <v>0</v>
      </c>
      <c r="O50" s="6">
        <f t="shared" si="4"/>
        <v>7190307.4000000004</v>
      </c>
    </row>
    <row r="51" spans="2:15" hidden="1" outlineLevel="1">
      <c r="B51" s="4" t="s">
        <v>56</v>
      </c>
      <c r="C51" s="6">
        <v>459117.75</v>
      </c>
      <c r="D51" s="6">
        <v>955996.68</v>
      </c>
      <c r="E51" s="6">
        <v>362051.83</v>
      </c>
      <c r="F51" s="6">
        <v>1075088.76</v>
      </c>
      <c r="G51" s="6">
        <v>125166.64</v>
      </c>
      <c r="H51" s="6">
        <v>0</v>
      </c>
      <c r="I51" s="6">
        <v>3049444.09</v>
      </c>
      <c r="J51" s="6">
        <v>688698.21</v>
      </c>
      <c r="K51" s="6">
        <v>1587256.25</v>
      </c>
      <c r="L51" s="6"/>
      <c r="M51" s="6"/>
      <c r="N51" s="6">
        <v>0</v>
      </c>
      <c r="O51" s="6">
        <f t="shared" si="4"/>
        <v>8302820.21</v>
      </c>
    </row>
    <row r="52" spans="2:15" hidden="1" outlineLevel="1">
      <c r="B52" s="4" t="s">
        <v>57</v>
      </c>
      <c r="C52" s="6">
        <v>0</v>
      </c>
      <c r="D52" s="6">
        <v>34243.17</v>
      </c>
      <c r="E52" s="6">
        <v>23970.65</v>
      </c>
      <c r="F52" s="6">
        <v>141774.10999999999</v>
      </c>
      <c r="G52" s="6">
        <v>40975.35</v>
      </c>
      <c r="H52" s="6">
        <v>23462.720000000001</v>
      </c>
      <c r="I52" s="6">
        <v>23854.74</v>
      </c>
      <c r="J52" s="6">
        <v>29918.47</v>
      </c>
      <c r="K52" s="6">
        <v>27416.82</v>
      </c>
      <c r="L52" s="6"/>
      <c r="M52" s="6"/>
      <c r="N52" s="6">
        <v>0</v>
      </c>
      <c r="O52" s="6">
        <f t="shared" si="4"/>
        <v>345616.02999999997</v>
      </c>
    </row>
    <row r="53" spans="2:15" hidden="1" outlineLevel="1">
      <c r="B53" s="4" t="s">
        <v>58</v>
      </c>
      <c r="C53" s="6">
        <v>555044.67000000004</v>
      </c>
      <c r="D53" s="6">
        <v>551053.05000000005</v>
      </c>
      <c r="E53" s="6">
        <v>480203.56</v>
      </c>
      <c r="F53" s="6">
        <v>85288.73</v>
      </c>
      <c r="G53" s="6">
        <v>881072.38</v>
      </c>
      <c r="H53" s="6">
        <v>480833.75</v>
      </c>
      <c r="I53" s="6">
        <v>259658.54</v>
      </c>
      <c r="J53" s="6">
        <v>1783463.24</v>
      </c>
      <c r="K53" s="6">
        <v>99508.800000000003</v>
      </c>
      <c r="L53" s="6"/>
      <c r="M53" s="6"/>
      <c r="N53" s="6">
        <v>0</v>
      </c>
      <c r="O53" s="6">
        <f t="shared" si="4"/>
        <v>5176126.72</v>
      </c>
    </row>
    <row r="54" spans="2:15" hidden="1" outlineLevel="1">
      <c r="B54" s="4" t="s">
        <v>59</v>
      </c>
      <c r="C54" s="6">
        <v>333218.15000000002</v>
      </c>
      <c r="D54" s="6">
        <v>344715.34</v>
      </c>
      <c r="E54" s="6">
        <v>351896.06</v>
      </c>
      <c r="F54" s="6">
        <v>476917.27</v>
      </c>
      <c r="G54" s="6">
        <v>756353.32</v>
      </c>
      <c r="H54" s="6">
        <v>621156.01</v>
      </c>
      <c r="I54" s="6">
        <v>789730.96</v>
      </c>
      <c r="J54" s="6">
        <v>481442.4</v>
      </c>
      <c r="K54" s="6">
        <v>722258.98</v>
      </c>
      <c r="L54" s="6"/>
      <c r="M54" s="6"/>
      <c r="N54" s="6">
        <v>0</v>
      </c>
      <c r="O54" s="6">
        <f t="shared" si="4"/>
        <v>4877688.49</v>
      </c>
    </row>
    <row r="55" spans="2:15" hidden="1" outlineLevel="1">
      <c r="B55" s="4" t="s">
        <v>60</v>
      </c>
      <c r="C55" s="6">
        <v>465472.36</v>
      </c>
      <c r="D55" s="6">
        <v>566259.12</v>
      </c>
      <c r="E55" s="6">
        <v>390674.72</v>
      </c>
      <c r="F55" s="6">
        <v>320564.39</v>
      </c>
      <c r="G55" s="6">
        <v>260899.96</v>
      </c>
      <c r="H55" s="6">
        <v>548079.16</v>
      </c>
      <c r="I55" s="6">
        <v>453863.24</v>
      </c>
      <c r="J55" s="6">
        <v>510343.74</v>
      </c>
      <c r="K55" s="6">
        <v>604980.54</v>
      </c>
      <c r="L55" s="6"/>
      <c r="M55" s="6"/>
      <c r="N55" s="6">
        <v>0</v>
      </c>
      <c r="O55" s="6">
        <f t="shared" si="4"/>
        <v>4121137.2300000004</v>
      </c>
    </row>
    <row r="56" spans="2:15" hidden="1" outlineLevel="1">
      <c r="B56" s="4" t="s">
        <v>61</v>
      </c>
      <c r="C56" s="6">
        <v>404625.15</v>
      </c>
      <c r="D56" s="6">
        <v>279006.02</v>
      </c>
      <c r="E56" s="6">
        <v>383006.11</v>
      </c>
      <c r="F56" s="6">
        <v>292087.51</v>
      </c>
      <c r="G56" s="6">
        <v>433482.36</v>
      </c>
      <c r="H56" s="6">
        <v>344410.33</v>
      </c>
      <c r="I56" s="6">
        <v>343389.58</v>
      </c>
      <c r="J56" s="6">
        <v>438761.99</v>
      </c>
      <c r="K56" s="6">
        <v>398132.42</v>
      </c>
      <c r="L56" s="6"/>
      <c r="M56" s="6"/>
      <c r="N56" s="6">
        <v>0</v>
      </c>
      <c r="O56" s="6">
        <f t="shared" si="4"/>
        <v>3316901.4699999997</v>
      </c>
    </row>
    <row r="57" spans="2:15" hidden="1" outlineLevel="1">
      <c r="B57" s="4" t="s">
        <v>62</v>
      </c>
      <c r="C57" s="6">
        <v>1889174.76</v>
      </c>
      <c r="D57" s="6">
        <v>1784168.22</v>
      </c>
      <c r="E57" s="6">
        <v>2103295.06</v>
      </c>
      <c r="F57" s="6">
        <v>2271456.54</v>
      </c>
      <c r="G57" s="6">
        <v>1948964.64</v>
      </c>
      <c r="H57" s="6">
        <v>1936558.26</v>
      </c>
      <c r="I57" s="6">
        <v>1833206.33</v>
      </c>
      <c r="J57" s="6">
        <v>1938088.59</v>
      </c>
      <c r="K57" s="6">
        <v>1817841.99</v>
      </c>
      <c r="L57" s="6"/>
      <c r="M57" s="6"/>
      <c r="N57" s="6">
        <v>0</v>
      </c>
      <c r="O57" s="6">
        <f t="shared" si="4"/>
        <v>17522754.390000001</v>
      </c>
    </row>
    <row r="58" spans="2:15" hidden="1" outlineLevel="1">
      <c r="B58" s="4" t="s">
        <v>63</v>
      </c>
      <c r="C58" s="6">
        <v>132074.85999999999</v>
      </c>
      <c r="D58" s="6">
        <v>151188.78</v>
      </c>
      <c r="E58" s="6">
        <v>139504.63</v>
      </c>
      <c r="F58" s="6">
        <v>146971.6</v>
      </c>
      <c r="G58" s="6">
        <v>183624.88</v>
      </c>
      <c r="H58" s="6">
        <v>164347.13</v>
      </c>
      <c r="I58" s="6">
        <v>148513.91</v>
      </c>
      <c r="J58" s="6">
        <v>162646.21</v>
      </c>
      <c r="K58" s="6">
        <v>128517.54</v>
      </c>
      <c r="L58" s="6"/>
      <c r="M58" s="6"/>
      <c r="N58" s="6">
        <v>0</v>
      </c>
      <c r="O58" s="6">
        <f t="shared" si="4"/>
        <v>1357389.54</v>
      </c>
    </row>
    <row r="59" spans="2:15" hidden="1" outlineLevel="1">
      <c r="B59" s="4" t="s">
        <v>64</v>
      </c>
      <c r="C59" s="6">
        <v>978486.55</v>
      </c>
      <c r="D59" s="6">
        <v>1075877.26</v>
      </c>
      <c r="E59" s="6">
        <v>1157201.96</v>
      </c>
      <c r="F59" s="6">
        <v>1105639.1200000001</v>
      </c>
      <c r="G59" s="6">
        <v>906470.34</v>
      </c>
      <c r="H59" s="6">
        <v>776125.64</v>
      </c>
      <c r="I59" s="6">
        <v>782382.94</v>
      </c>
      <c r="J59" s="6">
        <v>837781.88</v>
      </c>
      <c r="K59" s="6">
        <v>1026894.79</v>
      </c>
      <c r="L59" s="6"/>
      <c r="M59" s="6"/>
      <c r="N59" s="6">
        <v>0</v>
      </c>
      <c r="O59" s="6">
        <f t="shared" si="4"/>
        <v>8646860.4800000004</v>
      </c>
    </row>
    <row r="60" spans="2:15" hidden="1" outlineLevel="1">
      <c r="B60" s="4" t="s">
        <v>65</v>
      </c>
      <c r="C60" s="6">
        <v>851429.43</v>
      </c>
      <c r="D60" s="6">
        <v>884371.09</v>
      </c>
      <c r="E60" s="6">
        <v>1011853.5</v>
      </c>
      <c r="F60" s="6">
        <v>840306.07</v>
      </c>
      <c r="G60" s="6">
        <v>1035382.3</v>
      </c>
      <c r="H60" s="6">
        <v>998504.28</v>
      </c>
      <c r="I60" s="6">
        <v>947936.74</v>
      </c>
      <c r="J60" s="6">
        <v>20646.98</v>
      </c>
      <c r="K60" s="6">
        <v>585459.29</v>
      </c>
      <c r="L60" s="6"/>
      <c r="M60" s="6"/>
      <c r="N60" s="6">
        <v>0</v>
      </c>
      <c r="O60" s="6">
        <f t="shared" si="4"/>
        <v>7175889.6800000006</v>
      </c>
    </row>
    <row r="61" spans="2:15" hidden="1" outlineLevel="1">
      <c r="B61" s="4" t="s">
        <v>67</v>
      </c>
      <c r="C61" s="6">
        <v>8284.48</v>
      </c>
      <c r="D61" s="6">
        <v>8194.26</v>
      </c>
      <c r="E61" s="6">
        <v>0</v>
      </c>
      <c r="F61" s="6">
        <v>6835.67</v>
      </c>
      <c r="G61" s="6">
        <v>3495.3</v>
      </c>
      <c r="H61" s="6">
        <v>2846.71</v>
      </c>
      <c r="I61" s="6">
        <v>3305.74</v>
      </c>
      <c r="J61" s="6">
        <v>3593.09</v>
      </c>
      <c r="K61" s="6">
        <v>3078.14</v>
      </c>
      <c r="L61" s="6"/>
      <c r="M61" s="6"/>
      <c r="N61" s="6">
        <v>0</v>
      </c>
      <c r="O61" s="6">
        <f t="shared" si="4"/>
        <v>39633.39</v>
      </c>
    </row>
    <row r="62" spans="2:15" hidden="1" outlineLevel="1">
      <c r="B62" s="4" t="s">
        <v>68</v>
      </c>
      <c r="C62" s="6">
        <v>614681.68000000005</v>
      </c>
      <c r="D62" s="6">
        <v>600039.56000000006</v>
      </c>
      <c r="E62" s="6">
        <v>596548.92000000004</v>
      </c>
      <c r="F62" s="6">
        <v>545551.02</v>
      </c>
      <c r="G62" s="6">
        <v>566920</v>
      </c>
      <c r="H62" s="6">
        <v>572719.68000000005</v>
      </c>
      <c r="I62" s="6">
        <v>567402.79</v>
      </c>
      <c r="J62" s="6">
        <v>563902.55000000005</v>
      </c>
      <c r="K62" s="6">
        <v>600202.43999999994</v>
      </c>
      <c r="L62" s="6"/>
      <c r="M62" s="6"/>
      <c r="N62" s="6">
        <v>0</v>
      </c>
      <c r="O62" s="6">
        <f t="shared" si="4"/>
        <v>5227968.6400000006</v>
      </c>
    </row>
    <row r="63" spans="2:15" hidden="1" outlineLevel="1">
      <c r="B63" s="4" t="s">
        <v>69</v>
      </c>
      <c r="C63" s="6">
        <v>44094.22</v>
      </c>
      <c r="D63" s="6">
        <v>71658.27</v>
      </c>
      <c r="E63" s="6">
        <v>74835.72</v>
      </c>
      <c r="F63" s="6">
        <v>93427.31</v>
      </c>
      <c r="G63" s="6">
        <v>90024.76</v>
      </c>
      <c r="H63" s="6">
        <v>77362.600000000006</v>
      </c>
      <c r="I63" s="6">
        <v>131479.96</v>
      </c>
      <c r="J63" s="6">
        <v>48428.43</v>
      </c>
      <c r="K63" s="6">
        <v>10416.66</v>
      </c>
      <c r="L63" s="6"/>
      <c r="M63" s="6"/>
      <c r="N63" s="6">
        <v>0</v>
      </c>
      <c r="O63" s="6">
        <f t="shared" si="4"/>
        <v>641727.93000000005</v>
      </c>
    </row>
    <row r="64" spans="2:15" hidden="1" outlineLevel="1">
      <c r="B64" s="4" t="s">
        <v>70</v>
      </c>
      <c r="C64" s="6">
        <v>2159422.65</v>
      </c>
      <c r="D64" s="6">
        <v>2256828.58</v>
      </c>
      <c r="E64" s="6">
        <v>3216077.63</v>
      </c>
      <c r="F64" s="6">
        <v>2735234.84</v>
      </c>
      <c r="G64" s="6">
        <v>2307115.6800000002</v>
      </c>
      <c r="H64" s="6">
        <v>2188517.65</v>
      </c>
      <c r="I64" s="6">
        <v>2622846.77</v>
      </c>
      <c r="J64" s="6">
        <v>2596238.7799999998</v>
      </c>
      <c r="K64" s="6">
        <v>2970328</v>
      </c>
      <c r="L64" s="6"/>
      <c r="M64" s="6"/>
      <c r="N64" s="6">
        <v>0</v>
      </c>
      <c r="O64" s="6">
        <f t="shared" si="4"/>
        <v>23052610.580000002</v>
      </c>
    </row>
    <row r="65" spans="2:15" hidden="1" outlineLevel="1">
      <c r="B65" s="4" t="s">
        <v>71</v>
      </c>
      <c r="C65" s="6">
        <v>23882.47</v>
      </c>
      <c r="D65" s="6">
        <v>5974.35</v>
      </c>
      <c r="E65" s="6">
        <v>0</v>
      </c>
      <c r="F65" s="6">
        <v>0</v>
      </c>
      <c r="G65" s="6">
        <v>0</v>
      </c>
      <c r="H65" s="6">
        <v>22659.34</v>
      </c>
      <c r="I65" s="6">
        <v>0</v>
      </c>
      <c r="J65" s="6">
        <v>0</v>
      </c>
      <c r="K65" s="6">
        <v>0</v>
      </c>
      <c r="L65" s="6"/>
      <c r="M65" s="6"/>
      <c r="N65" s="6">
        <v>0</v>
      </c>
      <c r="O65" s="6">
        <f t="shared" si="4"/>
        <v>52516.160000000003</v>
      </c>
    </row>
    <row r="66" spans="2:15" hidden="1" outlineLevel="1">
      <c r="B66" s="4" t="s">
        <v>115</v>
      </c>
      <c r="C66" s="6">
        <v>0</v>
      </c>
      <c r="D66" s="6">
        <v>0</v>
      </c>
      <c r="E66" s="6">
        <v>0</v>
      </c>
      <c r="F66" s="6">
        <v>0</v>
      </c>
      <c r="G66" s="6">
        <v>0</v>
      </c>
      <c r="H66" s="6">
        <v>0</v>
      </c>
      <c r="I66" s="6">
        <v>0</v>
      </c>
      <c r="J66" s="6">
        <v>0</v>
      </c>
      <c r="K66" s="6">
        <v>800</v>
      </c>
      <c r="L66" s="6"/>
      <c r="M66" s="6"/>
      <c r="N66" s="6">
        <v>0</v>
      </c>
      <c r="O66" s="6">
        <f t="shared" si="4"/>
        <v>800</v>
      </c>
    </row>
    <row r="67" spans="2:15" hidden="1" outlineLevel="1">
      <c r="B67" s="4" t="s">
        <v>116</v>
      </c>
      <c r="C67" s="6">
        <v>0</v>
      </c>
      <c r="D67" s="6">
        <v>0</v>
      </c>
      <c r="E67" s="6">
        <v>388546.76</v>
      </c>
      <c r="F67" s="6">
        <v>375091.44</v>
      </c>
      <c r="G67" s="6">
        <v>564846.31000000006</v>
      </c>
      <c r="H67" s="6">
        <v>776734.33</v>
      </c>
      <c r="I67" s="6">
        <v>672438.3</v>
      </c>
      <c r="J67" s="6">
        <v>678711.27</v>
      </c>
      <c r="K67" s="6">
        <v>510108.93</v>
      </c>
      <c r="L67" s="6"/>
      <c r="M67" s="6"/>
      <c r="N67" s="6">
        <v>0</v>
      </c>
      <c r="O67" s="6">
        <f t="shared" si="4"/>
        <v>3966477.34</v>
      </c>
    </row>
    <row r="68" spans="2:15" collapsed="1">
      <c r="B68" s="5" t="s">
        <v>72</v>
      </c>
      <c r="C68" s="7">
        <f t="shared" ref="C68:O68" si="5">SUM(C44:C67)</f>
        <v>18220470.359999996</v>
      </c>
      <c r="D68" s="7">
        <f t="shared" si="5"/>
        <v>18989284.75</v>
      </c>
      <c r="E68" s="7">
        <f t="shared" si="5"/>
        <v>19352771.700000003</v>
      </c>
      <c r="F68" s="7">
        <f t="shared" si="5"/>
        <v>18394578.75</v>
      </c>
      <c r="G68" s="7">
        <f t="shared" si="5"/>
        <v>18669854.950000003</v>
      </c>
      <c r="H68" s="7">
        <f t="shared" si="5"/>
        <v>19283928.359999999</v>
      </c>
      <c r="I68" s="7">
        <f t="shared" si="5"/>
        <v>22386425.799999993</v>
      </c>
      <c r="J68" s="7">
        <f t="shared" si="5"/>
        <v>22409176.870000005</v>
      </c>
      <c r="K68" s="7">
        <f t="shared" si="5"/>
        <v>24413472.169999998</v>
      </c>
      <c r="L68" s="7">
        <f t="shared" si="5"/>
        <v>0</v>
      </c>
      <c r="M68" s="7">
        <f t="shared" si="5"/>
        <v>0</v>
      </c>
      <c r="N68" s="7">
        <f t="shared" si="5"/>
        <v>0</v>
      </c>
      <c r="O68" s="7">
        <f t="shared" si="5"/>
        <v>182119963.71000001</v>
      </c>
    </row>
    <row r="69" spans="2:15" hidden="1" outlineLevel="1">
      <c r="B69" s="4" t="s">
        <v>116</v>
      </c>
      <c r="C69" s="6">
        <v>0</v>
      </c>
      <c r="D69" s="6">
        <v>0</v>
      </c>
      <c r="E69" s="6">
        <v>388546.76</v>
      </c>
      <c r="F69" s="6">
        <v>375091.44</v>
      </c>
      <c r="G69" s="6">
        <v>564846.31000000006</v>
      </c>
      <c r="H69" s="6">
        <v>776734.33</v>
      </c>
      <c r="I69" s="6">
        <v>672438.3</v>
      </c>
      <c r="J69" s="6">
        <v>678711.27</v>
      </c>
      <c r="K69" s="6">
        <v>510108.93</v>
      </c>
      <c r="L69" s="6"/>
      <c r="M69" s="6"/>
      <c r="N69" s="6">
        <v>0</v>
      </c>
      <c r="O69" s="6">
        <f t="shared" ref="O69" si="6">SUM(C69:N69)</f>
        <v>3966477.34</v>
      </c>
    </row>
    <row r="70" spans="2:15" hidden="1" outlineLevel="1">
      <c r="B70" s="4" t="s">
        <v>282</v>
      </c>
      <c r="C70" s="6">
        <v>24642108.789999999</v>
      </c>
      <c r="D70" s="6">
        <v>25661569.609999999</v>
      </c>
      <c r="E70" s="6">
        <v>24493354.850000001</v>
      </c>
      <c r="F70" s="6">
        <v>25717286.530000001</v>
      </c>
      <c r="G70" s="6">
        <v>22274504.899999999</v>
      </c>
      <c r="H70" s="6">
        <v>21038285.210000001</v>
      </c>
      <c r="I70" s="6">
        <v>17678905.460000001</v>
      </c>
      <c r="J70" s="6">
        <v>18004849.579999998</v>
      </c>
      <c r="K70" s="6">
        <v>18887949.780000001</v>
      </c>
      <c r="L70" s="6"/>
      <c r="M70" s="6"/>
      <c r="N70" s="6">
        <v>0</v>
      </c>
      <c r="O70" s="6">
        <f t="shared" ref="O70" si="7">SUM(C70:K70)</f>
        <v>198398814.71000001</v>
      </c>
    </row>
    <row r="71" spans="2:15" collapsed="1">
      <c r="B71" s="5" t="s">
        <v>154</v>
      </c>
      <c r="C71" s="7">
        <f>SUM(C69:C70)</f>
        <v>24642108.789999999</v>
      </c>
      <c r="D71" s="7">
        <f t="shared" ref="D71:O71" si="8">SUM(D69:D70)</f>
        <v>25661569.609999999</v>
      </c>
      <c r="E71" s="7">
        <f t="shared" si="8"/>
        <v>24881901.610000003</v>
      </c>
      <c r="F71" s="7">
        <f t="shared" si="8"/>
        <v>26092377.970000003</v>
      </c>
      <c r="G71" s="7">
        <f t="shared" si="8"/>
        <v>22839351.209999997</v>
      </c>
      <c r="H71" s="7">
        <f t="shared" si="8"/>
        <v>21815019.539999999</v>
      </c>
      <c r="I71" s="7">
        <f t="shared" si="8"/>
        <v>18351343.760000002</v>
      </c>
      <c r="J71" s="7">
        <f t="shared" si="8"/>
        <v>18683560.849999998</v>
      </c>
      <c r="K71" s="7">
        <f t="shared" si="8"/>
        <v>19398058.710000001</v>
      </c>
      <c r="L71" s="7">
        <f t="shared" si="8"/>
        <v>0</v>
      </c>
      <c r="M71" s="7">
        <f t="shared" si="8"/>
        <v>0</v>
      </c>
      <c r="N71" s="7">
        <f t="shared" si="8"/>
        <v>0</v>
      </c>
      <c r="O71" s="7">
        <f t="shared" si="8"/>
        <v>202365292.05000001</v>
      </c>
    </row>
    <row r="72" spans="2:15" hidden="1" outlineLevel="1">
      <c r="B72" s="4" t="s">
        <v>73</v>
      </c>
      <c r="C72" s="6">
        <v>77045.440000000002</v>
      </c>
      <c r="D72" s="6">
        <v>79542.13</v>
      </c>
      <c r="E72" s="6">
        <v>72352.429999999993</v>
      </c>
      <c r="F72" s="6">
        <v>81661.31</v>
      </c>
      <c r="G72" s="6">
        <v>76751.11</v>
      </c>
      <c r="H72" s="6">
        <v>76001.11</v>
      </c>
      <c r="I72" s="6">
        <v>76578.28</v>
      </c>
      <c r="J72" s="6">
        <v>79657.11</v>
      </c>
      <c r="K72" s="6">
        <v>80009.48</v>
      </c>
      <c r="L72" s="6"/>
      <c r="M72" s="6"/>
      <c r="N72" s="6">
        <v>0</v>
      </c>
      <c r="O72" s="6">
        <f t="shared" si="4"/>
        <v>699598.39999999991</v>
      </c>
    </row>
    <row r="73" spans="2:15" hidden="1" outlineLevel="1">
      <c r="B73" s="4" t="s">
        <v>74</v>
      </c>
      <c r="C73" s="6">
        <v>84994.55</v>
      </c>
      <c r="D73" s="6">
        <v>125970.74</v>
      </c>
      <c r="E73" s="6">
        <v>112480</v>
      </c>
      <c r="F73" s="6">
        <v>183893.93</v>
      </c>
      <c r="G73" s="6">
        <v>70885.25</v>
      </c>
      <c r="H73" s="6">
        <v>75998.19</v>
      </c>
      <c r="I73" s="6">
        <v>90154.02</v>
      </c>
      <c r="J73" s="6">
        <v>259798.99</v>
      </c>
      <c r="K73" s="6">
        <v>54612.38</v>
      </c>
      <c r="L73" s="6"/>
      <c r="M73" s="6"/>
      <c r="N73" s="6">
        <v>0</v>
      </c>
      <c r="O73" s="6">
        <f t="shared" si="4"/>
        <v>1058788.0499999998</v>
      </c>
    </row>
    <row r="74" spans="2:15" collapsed="1">
      <c r="B74" s="5" t="s">
        <v>76</v>
      </c>
      <c r="C74" s="7">
        <f>SUM(C72:C73)</f>
        <v>162039.99</v>
      </c>
      <c r="D74" s="7">
        <f t="shared" ref="D74:O74" si="9">SUM(D72:D73)</f>
        <v>205512.87</v>
      </c>
      <c r="E74" s="7">
        <f t="shared" si="9"/>
        <v>184832.43</v>
      </c>
      <c r="F74" s="7">
        <f t="shared" si="9"/>
        <v>265555.24</v>
      </c>
      <c r="G74" s="7">
        <f t="shared" si="9"/>
        <v>147636.35999999999</v>
      </c>
      <c r="H74" s="7">
        <f t="shared" si="9"/>
        <v>151999.29999999999</v>
      </c>
      <c r="I74" s="7">
        <f t="shared" si="9"/>
        <v>166732.29999999999</v>
      </c>
      <c r="J74" s="7">
        <f t="shared" si="9"/>
        <v>339456.1</v>
      </c>
      <c r="K74" s="7">
        <f t="shared" si="9"/>
        <v>134621.85999999999</v>
      </c>
      <c r="L74" s="7">
        <f t="shared" si="9"/>
        <v>0</v>
      </c>
      <c r="M74" s="7">
        <f t="shared" si="9"/>
        <v>0</v>
      </c>
      <c r="N74" s="7">
        <f t="shared" si="9"/>
        <v>0</v>
      </c>
      <c r="O74" s="7">
        <f t="shared" si="9"/>
        <v>1758386.4499999997</v>
      </c>
    </row>
    <row r="75" spans="2:15" hidden="1" outlineLevel="1">
      <c r="B75" s="4" t="s">
        <v>77</v>
      </c>
      <c r="C75" s="6">
        <v>27992.57</v>
      </c>
      <c r="D75" s="6">
        <v>28555.97</v>
      </c>
      <c r="E75" s="6">
        <v>27992.57</v>
      </c>
      <c r="F75" s="6">
        <v>27992.57</v>
      </c>
      <c r="G75" s="6">
        <v>27992.57</v>
      </c>
      <c r="H75" s="6">
        <v>24004.03</v>
      </c>
      <c r="I75" s="6">
        <v>55.88</v>
      </c>
      <c r="J75" s="6">
        <v>0</v>
      </c>
      <c r="K75" s="6">
        <v>96884.96</v>
      </c>
      <c r="L75" s="6"/>
      <c r="M75" s="6"/>
      <c r="N75" s="6">
        <v>0</v>
      </c>
      <c r="O75" s="6">
        <f t="shared" si="4"/>
        <v>261471.12</v>
      </c>
    </row>
    <row r="76" spans="2:15" hidden="1" outlineLevel="1">
      <c r="B76" s="4" t="s">
        <v>78</v>
      </c>
      <c r="C76" s="6">
        <v>525708.21</v>
      </c>
      <c r="D76" s="6">
        <v>462436.91</v>
      </c>
      <c r="E76" s="6">
        <v>627565.63</v>
      </c>
      <c r="F76" s="6">
        <v>729697.59</v>
      </c>
      <c r="G76" s="6">
        <v>738646.05</v>
      </c>
      <c r="H76" s="6">
        <v>825161.82</v>
      </c>
      <c r="I76" s="6">
        <v>824273.98</v>
      </c>
      <c r="J76" s="6">
        <v>848145.17</v>
      </c>
      <c r="K76" s="6">
        <v>922560.89</v>
      </c>
      <c r="L76" s="6"/>
      <c r="M76" s="6"/>
      <c r="N76" s="6">
        <v>0</v>
      </c>
      <c r="O76" s="6">
        <f t="shared" si="4"/>
        <v>6504196.2499999991</v>
      </c>
    </row>
    <row r="77" spans="2:15" hidden="1" outlineLevel="1">
      <c r="B77" s="4" t="s">
        <v>79</v>
      </c>
      <c r="C77" s="6">
        <v>2036.42</v>
      </c>
      <c r="D77" s="6">
        <v>924.31</v>
      </c>
      <c r="E77" s="6">
        <v>23872.03</v>
      </c>
      <c r="F77" s="6">
        <v>24508.59</v>
      </c>
      <c r="G77" s="6">
        <v>27435.41</v>
      </c>
      <c r="H77" s="6">
        <v>32799.120000000003</v>
      </c>
      <c r="I77" s="6">
        <v>16248.38</v>
      </c>
      <c r="J77" s="6">
        <v>54799.77</v>
      </c>
      <c r="K77" s="6">
        <v>12197.52</v>
      </c>
      <c r="L77" s="6"/>
      <c r="M77" s="6"/>
      <c r="N77" s="6">
        <v>0</v>
      </c>
      <c r="O77" s="6">
        <f t="shared" si="4"/>
        <v>194821.55</v>
      </c>
    </row>
    <row r="78" spans="2:15" hidden="1" outlineLevel="1">
      <c r="B78" s="4" t="s">
        <v>80</v>
      </c>
      <c r="C78" s="6">
        <v>0</v>
      </c>
      <c r="D78" s="6">
        <v>0</v>
      </c>
      <c r="E78" s="6">
        <v>0</v>
      </c>
      <c r="F78" s="6">
        <v>0</v>
      </c>
      <c r="G78" s="6">
        <v>0</v>
      </c>
      <c r="H78" s="6">
        <v>0</v>
      </c>
      <c r="I78" s="6">
        <v>0</v>
      </c>
      <c r="J78" s="6">
        <v>0</v>
      </c>
      <c r="K78" s="6">
        <v>0</v>
      </c>
      <c r="L78" s="6"/>
      <c r="M78" s="6"/>
      <c r="N78" s="6">
        <v>0</v>
      </c>
      <c r="O78" s="6">
        <f t="shared" si="4"/>
        <v>0</v>
      </c>
    </row>
    <row r="79" spans="2:15" hidden="1" outlineLevel="1">
      <c r="B79" s="4" t="s">
        <v>81</v>
      </c>
      <c r="C79" s="6">
        <v>125626.99</v>
      </c>
      <c r="D79" s="6">
        <v>78139.44</v>
      </c>
      <c r="E79" s="6">
        <v>121963.44</v>
      </c>
      <c r="F79" s="6">
        <v>790536.05</v>
      </c>
      <c r="G79" s="6">
        <v>78961.399999999994</v>
      </c>
      <c r="H79" s="6">
        <v>63485.27</v>
      </c>
      <c r="I79" s="6">
        <v>157136.82</v>
      </c>
      <c r="J79" s="6">
        <v>151868.01</v>
      </c>
      <c r="K79" s="6">
        <v>121090.28</v>
      </c>
      <c r="L79" s="6"/>
      <c r="M79" s="6"/>
      <c r="N79" s="6">
        <v>0</v>
      </c>
      <c r="O79" s="6">
        <f t="shared" si="4"/>
        <v>1688807.7</v>
      </c>
    </row>
    <row r="80" spans="2:15" hidden="1" outlineLevel="1">
      <c r="B80" s="4" t="s">
        <v>82</v>
      </c>
      <c r="C80" s="6">
        <v>218400.14</v>
      </c>
      <c r="D80" s="6">
        <v>4021403.42</v>
      </c>
      <c r="E80" s="6">
        <v>17681012.09</v>
      </c>
      <c r="F80" s="6">
        <v>229445.14</v>
      </c>
      <c r="G80" s="6">
        <v>354964.91</v>
      </c>
      <c r="H80" s="6">
        <v>1542270.69</v>
      </c>
      <c r="I80" s="6">
        <v>828171.16</v>
      </c>
      <c r="J80" s="6">
        <v>550052.74</v>
      </c>
      <c r="K80" s="6">
        <v>722389.79</v>
      </c>
      <c r="L80" s="6"/>
      <c r="M80" s="6"/>
      <c r="N80" s="6">
        <v>0</v>
      </c>
      <c r="O80" s="6">
        <f t="shared" si="4"/>
        <v>26148110.079999998</v>
      </c>
    </row>
    <row r="81" spans="2:15" hidden="1" outlineLevel="1">
      <c r="B81" s="4" t="s">
        <v>83</v>
      </c>
      <c r="C81" s="6">
        <v>3455.1</v>
      </c>
      <c r="D81" s="6">
        <v>7430.68</v>
      </c>
      <c r="E81" s="6">
        <v>12438.62</v>
      </c>
      <c r="F81" s="6">
        <v>24019.72</v>
      </c>
      <c r="G81" s="6">
        <v>17132.400000000001</v>
      </c>
      <c r="H81" s="6">
        <v>15961.81</v>
      </c>
      <c r="I81" s="6">
        <v>16554.72</v>
      </c>
      <c r="J81" s="6">
        <v>8475.27</v>
      </c>
      <c r="K81" s="6">
        <v>10995.27</v>
      </c>
      <c r="L81" s="6"/>
      <c r="M81" s="6"/>
      <c r="N81" s="6">
        <v>0</v>
      </c>
      <c r="O81" s="6">
        <f t="shared" si="4"/>
        <v>116463.59000000001</v>
      </c>
    </row>
    <row r="82" spans="2:15" hidden="1" outlineLevel="1">
      <c r="B82" s="4" t="s">
        <v>84</v>
      </c>
      <c r="C82" s="6">
        <v>564288.89</v>
      </c>
      <c r="D82" s="6">
        <v>481070.21</v>
      </c>
      <c r="E82" s="6">
        <v>717196.51</v>
      </c>
      <c r="F82" s="6">
        <v>589875.81999999995</v>
      </c>
      <c r="G82" s="6">
        <v>467189.75</v>
      </c>
      <c r="H82" s="6">
        <v>4322810.16</v>
      </c>
      <c r="I82" s="6">
        <v>612321.06999999995</v>
      </c>
      <c r="J82" s="6">
        <v>1004270.25</v>
      </c>
      <c r="K82" s="6">
        <v>763464.29</v>
      </c>
      <c r="L82" s="6"/>
      <c r="M82" s="6"/>
      <c r="N82" s="6">
        <v>0</v>
      </c>
      <c r="O82" s="6">
        <f t="shared" si="4"/>
        <v>9522486.9499999993</v>
      </c>
    </row>
    <row r="83" spans="2:15" hidden="1" outlineLevel="1">
      <c r="B83" s="4" t="s">
        <v>85</v>
      </c>
      <c r="C83" s="6">
        <v>150000</v>
      </c>
      <c r="D83" s="6">
        <v>60000</v>
      </c>
      <c r="E83" s="6">
        <v>0</v>
      </c>
      <c r="F83" s="6">
        <v>0</v>
      </c>
      <c r="G83" s="6">
        <v>0</v>
      </c>
      <c r="H83" s="6">
        <v>0</v>
      </c>
      <c r="I83" s="6">
        <v>30000</v>
      </c>
      <c r="J83" s="6">
        <v>0</v>
      </c>
      <c r="K83" s="6">
        <v>0</v>
      </c>
      <c r="L83" s="6"/>
      <c r="M83" s="6"/>
      <c r="N83" s="6">
        <v>0</v>
      </c>
      <c r="O83" s="6">
        <f t="shared" si="4"/>
        <v>240000</v>
      </c>
    </row>
    <row r="84" spans="2:15" hidden="1" outlineLevel="1">
      <c r="B84" s="4" t="s">
        <v>86</v>
      </c>
      <c r="C84" s="6">
        <v>14576.73</v>
      </c>
      <c r="D84" s="6">
        <v>14576.73</v>
      </c>
      <c r="E84" s="6">
        <v>16089.79</v>
      </c>
      <c r="F84" s="6">
        <v>16089.79</v>
      </c>
      <c r="G84" s="6">
        <v>16716.79</v>
      </c>
      <c r="H84" s="6">
        <v>16089.79</v>
      </c>
      <c r="I84" s="6">
        <v>47521.79</v>
      </c>
      <c r="J84" s="6">
        <v>16089.79</v>
      </c>
      <c r="K84" s="6">
        <v>23761.79</v>
      </c>
      <c r="L84" s="6"/>
      <c r="M84" s="6"/>
      <c r="N84" s="6">
        <v>0</v>
      </c>
      <c r="O84" s="6">
        <f t="shared" si="4"/>
        <v>181512.99000000002</v>
      </c>
    </row>
    <row r="85" spans="2:15" hidden="1" outlineLevel="1">
      <c r="B85" s="4" t="s">
        <v>87</v>
      </c>
      <c r="C85" s="6">
        <v>8574.9699999999993</v>
      </c>
      <c r="D85" s="6">
        <v>69069.97</v>
      </c>
      <c r="E85" s="6">
        <v>2463.11</v>
      </c>
      <c r="F85" s="6">
        <v>93829.28</v>
      </c>
      <c r="G85" s="6">
        <v>1045.22</v>
      </c>
      <c r="H85" s="6">
        <v>13449.15</v>
      </c>
      <c r="I85" s="6">
        <v>18036.560000000001</v>
      </c>
      <c r="J85" s="6">
        <v>13449.15</v>
      </c>
      <c r="K85" s="6">
        <v>0</v>
      </c>
      <c r="L85" s="6"/>
      <c r="M85" s="6"/>
      <c r="N85" s="6">
        <v>0</v>
      </c>
      <c r="O85" s="6">
        <f t="shared" si="4"/>
        <v>219917.41</v>
      </c>
    </row>
    <row r="86" spans="2:15" hidden="1" outlineLevel="1">
      <c r="B86" s="4" t="s">
        <v>89</v>
      </c>
      <c r="C86" s="6">
        <v>0</v>
      </c>
      <c r="D86" s="6">
        <v>0</v>
      </c>
      <c r="E86" s="6">
        <v>0</v>
      </c>
      <c r="F86" s="6">
        <v>0</v>
      </c>
      <c r="G86" s="6">
        <v>0</v>
      </c>
      <c r="H86" s="6">
        <v>1492.22</v>
      </c>
      <c r="I86" s="6">
        <v>0</v>
      </c>
      <c r="J86" s="6">
        <v>1105.98</v>
      </c>
      <c r="K86" s="6">
        <v>0</v>
      </c>
      <c r="L86" s="6"/>
      <c r="M86" s="6"/>
      <c r="N86" s="6">
        <v>0</v>
      </c>
      <c r="O86" s="6">
        <f t="shared" si="4"/>
        <v>2598.1999999999998</v>
      </c>
    </row>
    <row r="87" spans="2:15" hidden="1" outlineLevel="1">
      <c r="B87" s="4" t="s">
        <v>117</v>
      </c>
      <c r="C87" s="6">
        <v>5445473</v>
      </c>
      <c r="D87" s="6">
        <v>6136902.0700000003</v>
      </c>
      <c r="E87" s="6">
        <v>5906941.3099999996</v>
      </c>
      <c r="F87" s="6">
        <v>6203358.6100000003</v>
      </c>
      <c r="G87" s="6">
        <v>4465443.3899999997</v>
      </c>
      <c r="H87" s="6">
        <v>6029104.8200000003</v>
      </c>
      <c r="I87" s="6">
        <v>6491809.0099999998</v>
      </c>
      <c r="J87" s="6">
        <v>5981518.7599999998</v>
      </c>
      <c r="K87" s="6">
        <v>7200320.3099999996</v>
      </c>
      <c r="L87" s="6"/>
      <c r="M87" s="6"/>
      <c r="N87" s="6">
        <v>0</v>
      </c>
      <c r="O87" s="6">
        <f t="shared" si="4"/>
        <v>53860871.280000001</v>
      </c>
    </row>
    <row r="88" spans="2:15" hidden="1" outlineLevel="1">
      <c r="B88" s="4" t="s">
        <v>118</v>
      </c>
      <c r="C88" s="6">
        <v>34983.870000000003</v>
      </c>
      <c r="D88" s="6">
        <v>149372.98000000001</v>
      </c>
      <c r="E88" s="6">
        <v>3076007.57</v>
      </c>
      <c r="F88" s="6">
        <v>4200.3</v>
      </c>
      <c r="G88" s="6">
        <v>617610.81000000006</v>
      </c>
      <c r="H88" s="6">
        <v>696966.25</v>
      </c>
      <c r="I88" s="6">
        <v>5405.58</v>
      </c>
      <c r="J88" s="6">
        <v>-7362.59</v>
      </c>
      <c r="K88" s="6">
        <v>26205.11</v>
      </c>
      <c r="L88" s="6"/>
      <c r="M88" s="6"/>
      <c r="N88" s="6">
        <v>0</v>
      </c>
      <c r="O88" s="6">
        <f t="shared" si="4"/>
        <v>4603389.88</v>
      </c>
    </row>
    <row r="89" spans="2:15" hidden="1" outlineLevel="1">
      <c r="B89" s="4" t="s">
        <v>119</v>
      </c>
      <c r="C89" s="6">
        <v>0</v>
      </c>
      <c r="D89" s="6">
        <v>0</v>
      </c>
      <c r="E89" s="6">
        <v>0</v>
      </c>
      <c r="F89" s="6">
        <v>0</v>
      </c>
      <c r="G89" s="6">
        <v>2080952.74</v>
      </c>
      <c r="H89" s="6">
        <v>416190.56</v>
      </c>
      <c r="I89" s="6">
        <v>0</v>
      </c>
      <c r="J89" s="6">
        <v>832381.1</v>
      </c>
      <c r="K89" s="6">
        <v>416190.55</v>
      </c>
      <c r="L89" s="6"/>
      <c r="M89" s="6"/>
      <c r="N89" s="6">
        <v>0</v>
      </c>
      <c r="O89" s="6">
        <f t="shared" si="4"/>
        <v>3745714.9499999997</v>
      </c>
    </row>
    <row r="90" spans="2:15" collapsed="1">
      <c r="B90" s="5" t="s">
        <v>90</v>
      </c>
      <c r="C90" s="7">
        <f>SUM(C75:C89)</f>
        <v>7121116.8899999997</v>
      </c>
      <c r="D90" s="7">
        <f t="shared" ref="D90:O90" si="10">SUM(D75:D89)</f>
        <v>11509882.690000001</v>
      </c>
      <c r="E90" s="7">
        <f t="shared" si="10"/>
        <v>28213542.669999998</v>
      </c>
      <c r="F90" s="7">
        <f t="shared" si="10"/>
        <v>8733553.4600000009</v>
      </c>
      <c r="G90" s="7">
        <f t="shared" si="10"/>
        <v>8894091.4399999995</v>
      </c>
      <c r="H90" s="7">
        <f t="shared" si="10"/>
        <v>13999785.690000001</v>
      </c>
      <c r="I90" s="7">
        <f t="shared" si="10"/>
        <v>9047534.9500000011</v>
      </c>
      <c r="J90" s="7">
        <f t="shared" si="10"/>
        <v>9454793.4000000004</v>
      </c>
      <c r="K90" s="7">
        <f t="shared" si="10"/>
        <v>10316060.76</v>
      </c>
      <c r="L90" s="7">
        <f t="shared" si="10"/>
        <v>0</v>
      </c>
      <c r="M90" s="7">
        <f t="shared" si="10"/>
        <v>0</v>
      </c>
      <c r="N90" s="7">
        <f t="shared" si="10"/>
        <v>0</v>
      </c>
      <c r="O90" s="7">
        <f t="shared" si="10"/>
        <v>107290361.95</v>
      </c>
    </row>
    <row r="91" spans="2:15" hidden="1" outlineLevel="1">
      <c r="B91" s="4" t="s">
        <v>283</v>
      </c>
      <c r="C91" s="6">
        <v>213142.68</v>
      </c>
      <c r="D91" s="6">
        <v>268905.75</v>
      </c>
      <c r="E91" s="6">
        <v>252784.03</v>
      </c>
      <c r="F91" s="6">
        <v>252784.03</v>
      </c>
      <c r="G91" s="6">
        <v>252784.03</v>
      </c>
      <c r="H91" s="6">
        <v>243542.01</v>
      </c>
      <c r="I91" s="6">
        <v>246690.96</v>
      </c>
      <c r="J91" s="6">
        <v>252784.03</v>
      </c>
      <c r="K91" s="6">
        <v>252784.03</v>
      </c>
      <c r="L91" s="6"/>
      <c r="M91" s="6"/>
      <c r="N91" s="6">
        <v>0</v>
      </c>
      <c r="O91" s="6">
        <f t="shared" ref="O91:O96" si="11">SUM(C91:K91)</f>
        <v>2236201.5499999998</v>
      </c>
    </row>
    <row r="92" spans="2:15" hidden="1" outlineLevel="1">
      <c r="B92" s="4" t="s">
        <v>284</v>
      </c>
      <c r="C92" s="6">
        <v>116793.61</v>
      </c>
      <c r="D92" s="6">
        <v>147315.17000000001</v>
      </c>
      <c r="E92" s="6">
        <v>138376.16</v>
      </c>
      <c r="F92" s="6">
        <v>138376.16</v>
      </c>
      <c r="G92" s="6">
        <v>138376.16</v>
      </c>
      <c r="H92" s="6">
        <v>133498.34</v>
      </c>
      <c r="I92" s="6">
        <v>134933.97</v>
      </c>
      <c r="J92" s="6">
        <v>138376.16</v>
      </c>
      <c r="K92" s="6">
        <v>138376.16</v>
      </c>
      <c r="L92" s="6"/>
      <c r="M92" s="6"/>
      <c r="N92" s="6">
        <v>0</v>
      </c>
      <c r="O92" s="6">
        <f t="shared" si="11"/>
        <v>1224421.8899999999</v>
      </c>
    </row>
    <row r="93" spans="2:15" hidden="1" outlineLevel="1">
      <c r="B93" s="4" t="s">
        <v>285</v>
      </c>
      <c r="C93" s="6">
        <v>90525.69</v>
      </c>
      <c r="D93" s="6">
        <v>91602.45</v>
      </c>
      <c r="E93" s="6">
        <v>90525.6</v>
      </c>
      <c r="F93" s="6">
        <v>100584</v>
      </c>
      <c r="G93" s="6">
        <v>100584</v>
      </c>
      <c r="H93" s="6">
        <v>101780.5</v>
      </c>
      <c r="I93" s="6">
        <v>100584</v>
      </c>
      <c r="J93" s="6">
        <v>100584</v>
      </c>
      <c r="K93" s="6">
        <v>100584</v>
      </c>
      <c r="L93" s="6"/>
      <c r="M93" s="6"/>
      <c r="N93" s="6">
        <v>0</v>
      </c>
      <c r="O93" s="6">
        <f t="shared" si="11"/>
        <v>877354.24</v>
      </c>
    </row>
    <row r="94" spans="2:15" hidden="1" outlineLevel="1">
      <c r="B94" s="4" t="s">
        <v>286</v>
      </c>
      <c r="C94" s="6">
        <v>31292.799999999999</v>
      </c>
      <c r="D94" s="6">
        <v>31665.040000000001</v>
      </c>
      <c r="E94" s="6">
        <v>31292.799999999999</v>
      </c>
      <c r="F94" s="6">
        <v>31292.799999999999</v>
      </c>
      <c r="G94" s="6">
        <v>31292.799999999999</v>
      </c>
      <c r="H94" s="6">
        <v>31665.040000000001</v>
      </c>
      <c r="I94" s="6">
        <v>39116</v>
      </c>
      <c r="J94" s="6">
        <v>39116</v>
      </c>
      <c r="K94" s="6">
        <v>39116</v>
      </c>
      <c r="L94" s="6"/>
      <c r="M94" s="6"/>
      <c r="N94" s="6">
        <v>0</v>
      </c>
      <c r="O94" s="6">
        <f t="shared" si="11"/>
        <v>305849.28000000003</v>
      </c>
    </row>
    <row r="95" spans="2:15" hidden="1" outlineLevel="1">
      <c r="B95" s="4" t="s">
        <v>288</v>
      </c>
      <c r="C95" s="6">
        <v>30175.23</v>
      </c>
      <c r="D95" s="6">
        <v>30534.15</v>
      </c>
      <c r="E95" s="6">
        <v>30175.200000000001</v>
      </c>
      <c r="F95" s="6">
        <v>30175.200000000001</v>
      </c>
      <c r="G95" s="6">
        <v>30175.200000000001</v>
      </c>
      <c r="H95" s="6">
        <v>30534.15</v>
      </c>
      <c r="I95" s="6">
        <v>30175.200000000001</v>
      </c>
      <c r="J95" s="6">
        <v>30175.200000000001</v>
      </c>
      <c r="K95" s="6">
        <v>30175.200000000001</v>
      </c>
      <c r="L95" s="6"/>
      <c r="M95" s="6"/>
      <c r="N95" s="6">
        <v>0</v>
      </c>
      <c r="O95" s="6">
        <f t="shared" si="11"/>
        <v>272294.73000000004</v>
      </c>
    </row>
    <row r="96" spans="2:15" collapsed="1">
      <c r="B96" s="5" t="s">
        <v>287</v>
      </c>
      <c r="C96" s="7">
        <v>481930.01</v>
      </c>
      <c r="D96" s="7">
        <v>570022.56000000006</v>
      </c>
      <c r="E96" s="7">
        <v>543153.79</v>
      </c>
      <c r="F96" s="7">
        <v>553212.18999999994</v>
      </c>
      <c r="G96" s="7">
        <v>553212.18999999994</v>
      </c>
      <c r="H96" s="7">
        <v>541020.04</v>
      </c>
      <c r="I96" s="7">
        <v>551500.13</v>
      </c>
      <c r="J96" s="7">
        <v>561035.39</v>
      </c>
      <c r="K96" s="7">
        <v>561035.39</v>
      </c>
      <c r="L96" s="7"/>
      <c r="M96" s="7"/>
      <c r="N96" s="7">
        <v>0</v>
      </c>
      <c r="O96" s="7">
        <f t="shared" si="11"/>
        <v>4916121.6899999995</v>
      </c>
    </row>
    <row r="97" spans="2:15" hidden="1" outlineLevel="1">
      <c r="B97" s="4" t="s">
        <v>93</v>
      </c>
      <c r="C97" s="6">
        <v>0</v>
      </c>
      <c r="D97" s="6">
        <v>477.5</v>
      </c>
      <c r="E97" s="6">
        <v>0</v>
      </c>
      <c r="F97" s="6">
        <v>33061.35</v>
      </c>
      <c r="G97" s="6">
        <v>14021.21</v>
      </c>
      <c r="H97" s="6">
        <v>91175.43</v>
      </c>
      <c r="I97" s="6">
        <v>157434.49</v>
      </c>
      <c r="J97" s="6">
        <v>0</v>
      </c>
      <c r="K97" s="6">
        <v>80508.66</v>
      </c>
      <c r="L97" s="6"/>
      <c r="M97" s="6"/>
      <c r="N97" s="6">
        <v>0</v>
      </c>
      <c r="O97" s="6">
        <f t="shared" si="4"/>
        <v>376678.64</v>
      </c>
    </row>
    <row r="98" spans="2:15" hidden="1" outlineLevel="1">
      <c r="B98" s="4" t="s">
        <v>96</v>
      </c>
      <c r="C98" s="6">
        <v>62753.9</v>
      </c>
      <c r="D98" s="6">
        <v>60310.33</v>
      </c>
      <c r="E98" s="6">
        <v>68917.06</v>
      </c>
      <c r="F98" s="6">
        <v>100016.96000000001</v>
      </c>
      <c r="G98" s="6">
        <v>115845.11</v>
      </c>
      <c r="H98" s="6">
        <v>206284.52</v>
      </c>
      <c r="I98" s="6">
        <v>253632.83</v>
      </c>
      <c r="J98" s="6">
        <v>286386.40000000002</v>
      </c>
      <c r="K98" s="6">
        <v>297824.90000000002</v>
      </c>
      <c r="L98" s="6"/>
      <c r="M98" s="6"/>
      <c r="N98" s="6">
        <v>0</v>
      </c>
      <c r="O98" s="6">
        <f t="shared" si="4"/>
        <v>1451972.0099999998</v>
      </c>
    </row>
    <row r="99" spans="2:15" hidden="1" outlineLevel="1">
      <c r="B99" s="4" t="s">
        <v>120</v>
      </c>
      <c r="C99" s="6">
        <v>1531129.03</v>
      </c>
      <c r="D99" s="6">
        <v>3116482</v>
      </c>
      <c r="E99" s="6">
        <v>383741.61</v>
      </c>
      <c r="F99" s="6">
        <v>341273.45</v>
      </c>
      <c r="G99" s="6">
        <v>244250.55</v>
      </c>
      <c r="H99" s="6">
        <v>49984.800000000003</v>
      </c>
      <c r="I99" s="6">
        <v>25640.35</v>
      </c>
      <c r="J99" s="6">
        <v>111196.17</v>
      </c>
      <c r="K99" s="6">
        <v>62599.06</v>
      </c>
      <c r="L99" s="6"/>
      <c r="M99" s="6"/>
      <c r="N99" s="6">
        <v>0</v>
      </c>
      <c r="O99" s="6">
        <f t="shared" si="4"/>
        <v>5866297.0199999996</v>
      </c>
    </row>
    <row r="100" spans="2:15" hidden="1" outlineLevel="1">
      <c r="B100" s="4" t="s">
        <v>123</v>
      </c>
      <c r="C100" s="6">
        <v>0</v>
      </c>
      <c r="D100" s="6">
        <v>94.12</v>
      </c>
      <c r="E100" s="6">
        <v>0</v>
      </c>
      <c r="F100" s="6">
        <v>0</v>
      </c>
      <c r="G100" s="6">
        <v>0</v>
      </c>
      <c r="H100" s="6">
        <v>2362.84</v>
      </c>
      <c r="I100" s="6">
        <v>0</v>
      </c>
      <c r="J100" s="6">
        <v>0</v>
      </c>
      <c r="K100" s="6">
        <v>0</v>
      </c>
      <c r="L100" s="6"/>
      <c r="M100" s="6"/>
      <c r="N100" s="6">
        <v>0</v>
      </c>
      <c r="O100" s="6">
        <f t="shared" si="4"/>
        <v>2456.96</v>
      </c>
    </row>
    <row r="101" spans="2:15" hidden="1" outlineLevel="1">
      <c r="B101" s="4" t="s">
        <v>124</v>
      </c>
      <c r="C101" s="6">
        <v>0</v>
      </c>
      <c r="D101" s="6">
        <v>0</v>
      </c>
      <c r="E101" s="6">
        <v>0</v>
      </c>
      <c r="F101" s="6">
        <v>0</v>
      </c>
      <c r="G101" s="6">
        <v>719.34</v>
      </c>
      <c r="H101" s="6">
        <v>0</v>
      </c>
      <c r="I101" s="6">
        <v>0</v>
      </c>
      <c r="J101" s="6">
        <v>0</v>
      </c>
      <c r="K101" s="6">
        <v>0</v>
      </c>
      <c r="L101" s="6"/>
      <c r="M101" s="6"/>
      <c r="N101" s="6">
        <v>0</v>
      </c>
      <c r="O101" s="6">
        <f t="shared" si="4"/>
        <v>719.34</v>
      </c>
    </row>
    <row r="102" spans="2:15" collapsed="1">
      <c r="B102" s="5" t="s">
        <v>297</v>
      </c>
      <c r="C102" s="7">
        <f t="shared" ref="C102:O102" si="12">SUM(C97:C101)</f>
        <v>1593882.93</v>
      </c>
      <c r="D102" s="7">
        <f t="shared" si="12"/>
        <v>3177363.95</v>
      </c>
      <c r="E102" s="7">
        <f t="shared" si="12"/>
        <v>452658.67</v>
      </c>
      <c r="F102" s="7">
        <f t="shared" si="12"/>
        <v>474351.76</v>
      </c>
      <c r="G102" s="7">
        <f t="shared" si="12"/>
        <v>374836.21</v>
      </c>
      <c r="H102" s="7">
        <f t="shared" si="12"/>
        <v>349807.58999999997</v>
      </c>
      <c r="I102" s="7">
        <f t="shared" si="12"/>
        <v>436707.66999999993</v>
      </c>
      <c r="J102" s="7">
        <f t="shared" si="12"/>
        <v>397582.57</v>
      </c>
      <c r="K102" s="7">
        <f t="shared" si="12"/>
        <v>440932.62000000005</v>
      </c>
      <c r="L102" s="7">
        <f t="shared" si="12"/>
        <v>0</v>
      </c>
      <c r="M102" s="7">
        <f t="shared" si="12"/>
        <v>0</v>
      </c>
      <c r="N102" s="7">
        <f t="shared" si="12"/>
        <v>0</v>
      </c>
      <c r="O102" s="7">
        <f t="shared" si="12"/>
        <v>7698123.9699999997</v>
      </c>
    </row>
    <row r="103" spans="2:15" hidden="1" outlineLevel="1">
      <c r="B103" s="4" t="s">
        <v>97</v>
      </c>
      <c r="C103" s="6">
        <v>18983.62</v>
      </c>
      <c r="D103" s="6">
        <v>65597.11</v>
      </c>
      <c r="E103" s="6">
        <v>105064.46</v>
      </c>
      <c r="F103" s="6">
        <v>168289.24</v>
      </c>
      <c r="G103" s="6">
        <v>231497.99</v>
      </c>
      <c r="H103" s="6">
        <v>231105.12</v>
      </c>
      <c r="I103" s="6">
        <v>209960.26</v>
      </c>
      <c r="J103" s="6">
        <v>146022.79999999999</v>
      </c>
      <c r="K103" s="6">
        <v>166856.24</v>
      </c>
      <c r="L103" s="6"/>
      <c r="M103" s="6"/>
      <c r="N103" s="6">
        <v>0</v>
      </c>
      <c r="O103" s="6">
        <f>SUM(C103:N103)</f>
        <v>1343376.8399999999</v>
      </c>
    </row>
    <row r="104" spans="2:15" hidden="1" outlineLevel="1">
      <c r="B104" s="4" t="s">
        <v>299</v>
      </c>
      <c r="C104" s="6">
        <v>448465.08</v>
      </c>
      <c r="D104" s="6">
        <v>463520.95</v>
      </c>
      <c r="E104" s="6">
        <v>459894.05</v>
      </c>
      <c r="F104" s="6">
        <v>452980.72</v>
      </c>
      <c r="G104" s="6">
        <v>573534.85</v>
      </c>
      <c r="H104" s="6">
        <v>1469536.76</v>
      </c>
      <c r="I104" s="6">
        <v>494866.45</v>
      </c>
      <c r="J104" s="6">
        <v>501229.1</v>
      </c>
      <c r="K104" s="6">
        <v>529808.93999999994</v>
      </c>
      <c r="L104" s="6"/>
      <c r="M104" s="6"/>
      <c r="N104" s="6">
        <v>0</v>
      </c>
      <c r="O104" s="6">
        <f t="shared" ref="O104:O111" si="13">SUM(C104:N104)</f>
        <v>5393836.9000000004</v>
      </c>
    </row>
    <row r="105" spans="2:15" collapsed="1">
      <c r="B105" s="5" t="s">
        <v>300</v>
      </c>
      <c r="C105" s="7">
        <f>SUM(C103:C104)</f>
        <v>467448.7</v>
      </c>
      <c r="D105" s="7">
        <f t="shared" ref="D105:O105" si="14">SUM(D103:D104)</f>
        <v>529118.06000000006</v>
      </c>
      <c r="E105" s="7">
        <f t="shared" si="14"/>
        <v>564958.51</v>
      </c>
      <c r="F105" s="7">
        <f t="shared" si="14"/>
        <v>621269.96</v>
      </c>
      <c r="G105" s="7">
        <f t="shared" si="14"/>
        <v>805032.84</v>
      </c>
      <c r="H105" s="7">
        <f t="shared" si="14"/>
        <v>1700641.88</v>
      </c>
      <c r="I105" s="7">
        <f t="shared" si="14"/>
        <v>704826.71</v>
      </c>
      <c r="J105" s="7">
        <f t="shared" si="14"/>
        <v>647251.89999999991</v>
      </c>
      <c r="K105" s="7">
        <f t="shared" si="14"/>
        <v>696665.17999999993</v>
      </c>
      <c r="L105" s="7">
        <f t="shared" si="14"/>
        <v>0</v>
      </c>
      <c r="M105" s="7">
        <f t="shared" si="14"/>
        <v>0</v>
      </c>
      <c r="N105" s="7">
        <f t="shared" si="14"/>
        <v>0</v>
      </c>
      <c r="O105" s="7">
        <f t="shared" si="14"/>
        <v>6737213.7400000002</v>
      </c>
    </row>
    <row r="106" spans="2:15" hidden="1" outlineLevel="1">
      <c r="B106" s="4" t="s">
        <v>91</v>
      </c>
      <c r="C106" s="6">
        <v>6210</v>
      </c>
      <c r="D106" s="6">
        <v>20378.759999999998</v>
      </c>
      <c r="E106" s="6">
        <v>5577.68</v>
      </c>
      <c r="F106" s="6">
        <v>25427.72</v>
      </c>
      <c r="G106" s="6">
        <v>5063.76</v>
      </c>
      <c r="H106" s="6">
        <v>10565.87</v>
      </c>
      <c r="I106" s="6">
        <v>10289.200000000001</v>
      </c>
      <c r="J106" s="6">
        <v>13113.36</v>
      </c>
      <c r="K106" s="6">
        <v>11151.72</v>
      </c>
      <c r="L106" s="6"/>
      <c r="M106" s="6"/>
      <c r="N106" s="6">
        <v>0</v>
      </c>
      <c r="O106" s="6">
        <f t="shared" si="13"/>
        <v>107778.07</v>
      </c>
    </row>
    <row r="107" spans="2:15" hidden="1" outlineLevel="1">
      <c r="B107" s="4" t="s">
        <v>92</v>
      </c>
      <c r="C107" s="6">
        <v>0</v>
      </c>
      <c r="D107" s="6">
        <v>0</v>
      </c>
      <c r="E107" s="6">
        <v>0</v>
      </c>
      <c r="F107" s="6">
        <v>0</v>
      </c>
      <c r="G107" s="6">
        <v>0</v>
      </c>
      <c r="H107" s="6">
        <v>0</v>
      </c>
      <c r="I107" s="6">
        <v>0</v>
      </c>
      <c r="J107" s="6">
        <v>27.21</v>
      </c>
      <c r="K107" s="6">
        <v>0</v>
      </c>
      <c r="L107" s="6"/>
      <c r="M107" s="6"/>
      <c r="N107" s="6">
        <v>0</v>
      </c>
      <c r="O107" s="6">
        <f t="shared" si="13"/>
        <v>27.21</v>
      </c>
    </row>
    <row r="108" spans="2:15" hidden="1" outlineLevel="1">
      <c r="B108" s="4" t="s">
        <v>94</v>
      </c>
      <c r="C108" s="6">
        <v>3492345.61</v>
      </c>
      <c r="D108" s="6">
        <v>3841504.68</v>
      </c>
      <c r="E108" s="6">
        <v>4123913.98</v>
      </c>
      <c r="F108" s="6">
        <v>4064528</v>
      </c>
      <c r="G108" s="6">
        <v>4304399.43</v>
      </c>
      <c r="H108" s="6">
        <v>4058784.43</v>
      </c>
      <c r="I108" s="6">
        <v>4215326.49</v>
      </c>
      <c r="J108" s="6">
        <v>4455679.0199999996</v>
      </c>
      <c r="K108" s="6">
        <v>4652519.1500000004</v>
      </c>
      <c r="L108" s="6"/>
      <c r="M108" s="6"/>
      <c r="N108" s="6">
        <v>0</v>
      </c>
      <c r="O108" s="6">
        <f t="shared" si="13"/>
        <v>37209000.789999999</v>
      </c>
    </row>
    <row r="109" spans="2:15" hidden="1" outlineLevel="1">
      <c r="B109" s="4" t="s">
        <v>95</v>
      </c>
      <c r="C109" s="6">
        <v>16085970.119999999</v>
      </c>
      <c r="D109" s="6">
        <v>17694225.969999999</v>
      </c>
      <c r="E109" s="6">
        <v>18995016.27</v>
      </c>
      <c r="F109" s="6">
        <v>18721484.289999999</v>
      </c>
      <c r="G109" s="6">
        <v>19826348.760000002</v>
      </c>
      <c r="H109" s="6">
        <v>18695029.960000001</v>
      </c>
      <c r="I109" s="6">
        <v>19416075.870000001</v>
      </c>
      <c r="J109" s="6">
        <v>20523153.73</v>
      </c>
      <c r="K109" s="6">
        <v>21429803.890000001</v>
      </c>
      <c r="L109" s="6"/>
      <c r="M109" s="6"/>
      <c r="N109" s="6">
        <v>0</v>
      </c>
      <c r="O109" s="6">
        <f t="shared" si="13"/>
        <v>171387108.86000001</v>
      </c>
    </row>
    <row r="110" spans="2:15" hidden="1" outlineLevel="1">
      <c r="B110" s="4" t="s">
        <v>121</v>
      </c>
      <c r="C110" s="6">
        <v>81938.45</v>
      </c>
      <c r="D110" s="6">
        <v>85470.09</v>
      </c>
      <c r="E110" s="6">
        <v>77412.259999999995</v>
      </c>
      <c r="F110" s="6">
        <v>77736.19</v>
      </c>
      <c r="G110" s="6">
        <v>94737.68</v>
      </c>
      <c r="H110" s="6">
        <v>93647.81</v>
      </c>
      <c r="I110" s="6">
        <v>96018.73</v>
      </c>
      <c r="J110" s="6">
        <v>101724.58</v>
      </c>
      <c r="K110" s="6">
        <v>99494.99</v>
      </c>
      <c r="L110" s="6"/>
      <c r="M110" s="6"/>
      <c r="N110" s="6">
        <v>0</v>
      </c>
      <c r="O110" s="6">
        <f t="shared" si="13"/>
        <v>808180.77999999991</v>
      </c>
    </row>
    <row r="111" spans="2:15" hidden="1" outlineLevel="1">
      <c r="B111" s="4" t="s">
        <v>122</v>
      </c>
      <c r="C111" s="6">
        <v>504236.63</v>
      </c>
      <c r="D111" s="6">
        <v>525969.78</v>
      </c>
      <c r="E111" s="6">
        <v>476383.17</v>
      </c>
      <c r="F111" s="6">
        <v>478376.57</v>
      </c>
      <c r="G111" s="6">
        <v>583001.11</v>
      </c>
      <c r="H111" s="6">
        <v>576294.22</v>
      </c>
      <c r="I111" s="6">
        <v>590884.49</v>
      </c>
      <c r="J111" s="6">
        <v>625997.39</v>
      </c>
      <c r="K111" s="6">
        <v>612276.86</v>
      </c>
      <c r="L111" s="6"/>
      <c r="M111" s="6"/>
      <c r="N111" s="6">
        <v>0</v>
      </c>
      <c r="O111" s="6">
        <f t="shared" si="13"/>
        <v>4973420.2200000007</v>
      </c>
    </row>
    <row r="112" spans="2:15" collapsed="1">
      <c r="B112" s="5" t="s">
        <v>296</v>
      </c>
      <c r="C112" s="7">
        <f>SUM(C106:C111)</f>
        <v>20170700.809999999</v>
      </c>
      <c r="D112" s="7">
        <f t="shared" ref="D112:O112" si="15">SUM(D106:D111)</f>
        <v>22167549.280000001</v>
      </c>
      <c r="E112" s="7">
        <f t="shared" si="15"/>
        <v>23678303.360000003</v>
      </c>
      <c r="F112" s="7">
        <f t="shared" si="15"/>
        <v>23367552.77</v>
      </c>
      <c r="G112" s="7">
        <f t="shared" si="15"/>
        <v>24813550.740000002</v>
      </c>
      <c r="H112" s="7">
        <f t="shared" si="15"/>
        <v>23434322.289999999</v>
      </c>
      <c r="I112" s="7">
        <f t="shared" si="15"/>
        <v>24328594.780000001</v>
      </c>
      <c r="J112" s="7">
        <f t="shared" si="15"/>
        <v>25719695.289999999</v>
      </c>
      <c r="K112" s="7">
        <f t="shared" si="15"/>
        <v>26805246.609999999</v>
      </c>
      <c r="L112" s="7">
        <f t="shared" si="15"/>
        <v>0</v>
      </c>
      <c r="M112" s="7">
        <f t="shared" si="15"/>
        <v>0</v>
      </c>
      <c r="N112" s="7">
        <f t="shared" si="15"/>
        <v>0</v>
      </c>
      <c r="O112" s="7">
        <f t="shared" si="15"/>
        <v>214485515.93000001</v>
      </c>
    </row>
    <row r="113" spans="2:15" hidden="1" outlineLevel="1">
      <c r="B113" s="4" t="s">
        <v>98</v>
      </c>
      <c r="C113" s="6">
        <v>654849.86</v>
      </c>
      <c r="D113" s="6">
        <v>748198.75</v>
      </c>
      <c r="E113" s="6">
        <v>799121.9</v>
      </c>
      <c r="F113" s="6">
        <v>809063.93</v>
      </c>
      <c r="G113" s="6">
        <v>816201.78</v>
      </c>
      <c r="H113" s="6">
        <v>815542.71</v>
      </c>
      <c r="I113" s="6">
        <v>837052.63</v>
      </c>
      <c r="J113" s="6">
        <v>874759.99</v>
      </c>
      <c r="K113" s="6">
        <v>923388.82</v>
      </c>
      <c r="L113" s="6"/>
      <c r="M113" s="6"/>
      <c r="N113" s="6">
        <v>0</v>
      </c>
      <c r="O113" s="6">
        <f t="shared" si="4"/>
        <v>7278180.3700000001</v>
      </c>
    </row>
    <row r="114" spans="2:15" hidden="1" outlineLevel="1">
      <c r="B114" s="4" t="s">
        <v>99</v>
      </c>
      <c r="C114" s="6">
        <v>60043.14</v>
      </c>
      <c r="D114" s="6">
        <v>60043.14</v>
      </c>
      <c r="E114" s="6">
        <v>60037.3</v>
      </c>
      <c r="F114" s="6">
        <v>60041.85</v>
      </c>
      <c r="G114" s="6">
        <v>60042.91</v>
      </c>
      <c r="H114" s="6">
        <v>60042.96</v>
      </c>
      <c r="I114" s="6">
        <v>60042.95</v>
      </c>
      <c r="J114" s="6">
        <v>60037.66</v>
      </c>
      <c r="K114" s="6">
        <v>60042.87</v>
      </c>
      <c r="L114" s="6"/>
      <c r="M114" s="6"/>
      <c r="N114" s="6">
        <v>0</v>
      </c>
      <c r="O114" s="6">
        <f t="shared" si="4"/>
        <v>540374.78</v>
      </c>
    </row>
    <row r="115" spans="2:15" hidden="1" outlineLevel="1">
      <c r="B115" s="4" t="s">
        <v>100</v>
      </c>
      <c r="C115" s="6">
        <v>167.18</v>
      </c>
      <c r="D115" s="6">
        <v>167.21</v>
      </c>
      <c r="E115" s="6">
        <v>167.19</v>
      </c>
      <c r="F115" s="6">
        <v>167.2</v>
      </c>
      <c r="G115" s="6">
        <v>167.2</v>
      </c>
      <c r="H115" s="6">
        <v>167.18</v>
      </c>
      <c r="I115" s="6">
        <v>167.18</v>
      </c>
      <c r="J115" s="6">
        <v>167.22</v>
      </c>
      <c r="K115" s="6">
        <v>167.18</v>
      </c>
      <c r="L115" s="6"/>
      <c r="M115" s="6"/>
      <c r="N115" s="6">
        <v>0</v>
      </c>
      <c r="O115" s="6">
        <f t="shared" si="4"/>
        <v>1504.7400000000002</v>
      </c>
    </row>
    <row r="116" spans="2:15" hidden="1" outlineLevel="1">
      <c r="B116" s="4" t="s">
        <v>125</v>
      </c>
      <c r="C116" s="6">
        <v>1279319.06</v>
      </c>
      <c r="D116" s="6">
        <v>1279319.07</v>
      </c>
      <c r="E116" s="6">
        <v>1279319.05</v>
      </c>
      <c r="F116" s="6">
        <v>1279319.06</v>
      </c>
      <c r="G116" s="6">
        <v>1279319.06</v>
      </c>
      <c r="H116" s="6">
        <v>1279319.0900000001</v>
      </c>
      <c r="I116" s="6">
        <v>1794110.44</v>
      </c>
      <c r="J116" s="6">
        <v>1794110.44</v>
      </c>
      <c r="K116" s="6">
        <v>2213641.02</v>
      </c>
      <c r="L116" s="6"/>
      <c r="M116" s="6"/>
      <c r="N116" s="6">
        <v>0</v>
      </c>
      <c r="O116" s="6">
        <f t="shared" si="4"/>
        <v>13477776.289999999</v>
      </c>
    </row>
    <row r="117" spans="2:15" hidden="1" outlineLevel="1">
      <c r="B117" s="4" t="s">
        <v>101</v>
      </c>
      <c r="C117" s="6">
        <v>9098688.4100000001</v>
      </c>
      <c r="D117" s="6">
        <v>9206795.2599999998</v>
      </c>
      <c r="E117" s="6">
        <v>9248872.0899999999</v>
      </c>
      <c r="F117" s="6">
        <v>9274863.8200000003</v>
      </c>
      <c r="G117" s="6">
        <v>9328355.6099999994</v>
      </c>
      <c r="H117" s="6">
        <v>9413772.5600000005</v>
      </c>
      <c r="I117" s="6">
        <v>9438972.7899999991</v>
      </c>
      <c r="J117" s="6">
        <v>9496788.3100000005</v>
      </c>
      <c r="K117" s="6">
        <v>9521056.8699999992</v>
      </c>
      <c r="L117" s="6"/>
      <c r="M117" s="6"/>
      <c r="N117" s="6">
        <v>0</v>
      </c>
      <c r="O117" s="6">
        <f t="shared" si="4"/>
        <v>84028165.719999999</v>
      </c>
    </row>
    <row r="118" spans="2:15" hidden="1" outlineLevel="1">
      <c r="B118" s="4" t="s">
        <v>126</v>
      </c>
      <c r="C118" s="6">
        <v>40010.39</v>
      </c>
      <c r="D118" s="6">
        <v>40265.14</v>
      </c>
      <c r="E118" s="6">
        <v>44489.52</v>
      </c>
      <c r="F118" s="6">
        <v>44489.37</v>
      </c>
      <c r="G118" s="6">
        <v>69281.37</v>
      </c>
      <c r="H118" s="6">
        <v>93565.86</v>
      </c>
      <c r="I118" s="6">
        <v>93566.09</v>
      </c>
      <c r="J118" s="6">
        <v>93566.06</v>
      </c>
      <c r="K118" s="6">
        <v>107553.23</v>
      </c>
      <c r="L118" s="6"/>
      <c r="M118" s="6"/>
      <c r="N118" s="6">
        <v>0</v>
      </c>
      <c r="O118" s="6">
        <f t="shared" ref="O118:O126" si="16">SUM(C118:N118)</f>
        <v>626787.03</v>
      </c>
    </row>
    <row r="119" spans="2:15" hidden="1" outlineLevel="1">
      <c r="B119" s="4" t="s">
        <v>127</v>
      </c>
      <c r="C119" s="6">
        <v>-40010.39</v>
      </c>
      <c r="D119" s="6">
        <v>-40265.14</v>
      </c>
      <c r="E119" s="6">
        <v>-44489.440000000002</v>
      </c>
      <c r="F119" s="6">
        <v>-44489.3</v>
      </c>
      <c r="G119" s="6">
        <v>-69372.13</v>
      </c>
      <c r="H119" s="6">
        <v>-93565.8</v>
      </c>
      <c r="I119" s="6">
        <v>-93566</v>
      </c>
      <c r="J119" s="6">
        <v>-93566</v>
      </c>
      <c r="K119" s="6">
        <v>-107553.14</v>
      </c>
      <c r="L119" s="6"/>
      <c r="M119" s="6"/>
      <c r="N119" s="6">
        <v>0</v>
      </c>
      <c r="O119" s="6">
        <f t="shared" si="16"/>
        <v>-626877.34</v>
      </c>
    </row>
    <row r="120" spans="2:15" hidden="1" outlineLevel="1">
      <c r="B120" s="4" t="s">
        <v>128</v>
      </c>
      <c r="C120" s="6">
        <v>-1749814.3</v>
      </c>
      <c r="D120" s="6">
        <v>-1743029.76</v>
      </c>
      <c r="E120" s="6">
        <v>-1746666.16</v>
      </c>
      <c r="F120" s="6">
        <v>-1748872.47</v>
      </c>
      <c r="G120" s="6">
        <v>-1752267.17</v>
      </c>
      <c r="H120" s="6">
        <v>-1764561.23</v>
      </c>
      <c r="I120" s="6">
        <v>-1767256.2</v>
      </c>
      <c r="J120" s="6">
        <v>-1772626.38</v>
      </c>
      <c r="K120" s="6">
        <v>-1775073.29</v>
      </c>
      <c r="L120" s="6"/>
      <c r="M120" s="6"/>
      <c r="N120" s="6">
        <v>0</v>
      </c>
      <c r="O120" s="6">
        <f t="shared" si="16"/>
        <v>-15820166.959999997</v>
      </c>
    </row>
    <row r="121" spans="2:15" collapsed="1">
      <c r="B121" s="5" t="s">
        <v>102</v>
      </c>
      <c r="C121" s="7">
        <f>SUM(C113:C120)</f>
        <v>9343253.3499999996</v>
      </c>
      <c r="D121" s="7">
        <f t="shared" ref="D121:O121" si="17">SUM(D113:D120)</f>
        <v>9551493.6699999999</v>
      </c>
      <c r="E121" s="7">
        <f t="shared" si="17"/>
        <v>9640851.4499999993</v>
      </c>
      <c r="F121" s="7">
        <f t="shared" si="17"/>
        <v>9674583.4599999972</v>
      </c>
      <c r="G121" s="7">
        <f t="shared" si="17"/>
        <v>9731728.6299999971</v>
      </c>
      <c r="H121" s="7">
        <f t="shared" si="17"/>
        <v>9804283.3299999982</v>
      </c>
      <c r="I121" s="7">
        <f t="shared" si="17"/>
        <v>10363089.879999999</v>
      </c>
      <c r="J121" s="7">
        <f t="shared" si="17"/>
        <v>10453237.300000001</v>
      </c>
      <c r="K121" s="7">
        <f t="shared" si="17"/>
        <v>10943223.559999999</v>
      </c>
      <c r="L121" s="7">
        <f t="shared" si="17"/>
        <v>0</v>
      </c>
      <c r="M121" s="7">
        <f t="shared" si="17"/>
        <v>0</v>
      </c>
      <c r="N121" s="7">
        <f t="shared" si="17"/>
        <v>0</v>
      </c>
      <c r="O121" s="7">
        <f t="shared" si="17"/>
        <v>89505744.63000001</v>
      </c>
    </row>
    <row r="122" spans="2:15" hidden="1" outlineLevel="1">
      <c r="B122" s="4" t="s">
        <v>104</v>
      </c>
      <c r="C122" s="6">
        <v>0</v>
      </c>
      <c r="D122" s="6">
        <v>0</v>
      </c>
      <c r="E122" s="6">
        <v>0</v>
      </c>
      <c r="F122" s="6">
        <v>0</v>
      </c>
      <c r="G122" s="6">
        <v>0</v>
      </c>
      <c r="H122" s="6">
        <v>0</v>
      </c>
      <c r="I122" s="6">
        <v>24926825</v>
      </c>
      <c r="J122" s="6">
        <v>0</v>
      </c>
      <c r="K122" s="6">
        <v>0</v>
      </c>
      <c r="L122" s="6"/>
      <c r="M122" s="6"/>
      <c r="N122" s="6">
        <v>0</v>
      </c>
      <c r="O122" s="6">
        <f t="shared" si="16"/>
        <v>24926825</v>
      </c>
    </row>
    <row r="123" spans="2:15" hidden="1" outlineLevel="1">
      <c r="B123" s="10" t="s">
        <v>143</v>
      </c>
      <c r="C123" s="6">
        <v>0.47</v>
      </c>
      <c r="D123" s="6">
        <v>1.94</v>
      </c>
      <c r="E123" s="6">
        <v>0.47</v>
      </c>
      <c r="F123" s="6">
        <v>6.21</v>
      </c>
      <c r="G123" s="6">
        <v>-4971.79</v>
      </c>
      <c r="H123" s="6">
        <v>0.35</v>
      </c>
      <c r="I123" s="6">
        <v>-1.26</v>
      </c>
      <c r="J123" s="6">
        <v>1109622.3799999999</v>
      </c>
      <c r="K123" s="6">
        <v>-7.03</v>
      </c>
      <c r="L123" s="6"/>
      <c r="M123" s="6"/>
      <c r="N123" s="6">
        <v>0</v>
      </c>
      <c r="O123" s="6">
        <f t="shared" si="16"/>
        <v>1104651.7399999998</v>
      </c>
    </row>
    <row r="124" spans="2:15" collapsed="1">
      <c r="B124" s="5" t="s">
        <v>105</v>
      </c>
      <c r="C124" s="7">
        <f>SUM(C122:C123)</f>
        <v>0.47</v>
      </c>
      <c r="D124" s="7">
        <f t="shared" ref="D124:O124" si="18">SUM(D122:D123)</f>
        <v>1.94</v>
      </c>
      <c r="E124" s="7">
        <f t="shared" si="18"/>
        <v>0.47</v>
      </c>
      <c r="F124" s="7">
        <f t="shared" si="18"/>
        <v>6.21</v>
      </c>
      <c r="G124" s="7">
        <f t="shared" si="18"/>
        <v>-4971.79</v>
      </c>
      <c r="H124" s="7">
        <f t="shared" si="18"/>
        <v>0.35</v>
      </c>
      <c r="I124" s="7">
        <f t="shared" si="18"/>
        <v>24926823.739999998</v>
      </c>
      <c r="J124" s="7">
        <f t="shared" si="18"/>
        <v>1109622.3799999999</v>
      </c>
      <c r="K124" s="7">
        <f t="shared" si="18"/>
        <v>-7.03</v>
      </c>
      <c r="L124" s="7">
        <f t="shared" si="18"/>
        <v>0</v>
      </c>
      <c r="M124" s="7">
        <f t="shared" si="18"/>
        <v>0</v>
      </c>
      <c r="N124" s="7">
        <f t="shared" si="18"/>
        <v>0</v>
      </c>
      <c r="O124" s="7">
        <f t="shared" si="18"/>
        <v>26031476.739999998</v>
      </c>
    </row>
    <row r="125" spans="2:15" hidden="1" outlineLevel="1">
      <c r="B125" s="4" t="s">
        <v>106</v>
      </c>
      <c r="C125" s="6">
        <v>6304198.6299999999</v>
      </c>
      <c r="D125" s="6">
        <v>-6304198.6299999999</v>
      </c>
      <c r="E125" s="6">
        <v>0</v>
      </c>
      <c r="F125" s="6">
        <v>7105198.5700000003</v>
      </c>
      <c r="G125" s="6">
        <v>16567796.59</v>
      </c>
      <c r="H125" s="6">
        <v>5540515.5199999996</v>
      </c>
      <c r="I125" s="6">
        <v>7147253.3399999999</v>
      </c>
      <c r="J125" s="6">
        <v>14752497.140000001</v>
      </c>
      <c r="K125" s="6">
        <v>15785084.57</v>
      </c>
      <c r="L125" s="6"/>
      <c r="M125" s="6"/>
      <c r="N125" s="6">
        <v>0</v>
      </c>
      <c r="O125" s="6">
        <f t="shared" si="16"/>
        <v>66898345.729999997</v>
      </c>
    </row>
    <row r="126" spans="2:15" hidden="1" outlineLevel="1">
      <c r="B126" s="4" t="s">
        <v>107</v>
      </c>
      <c r="C126" s="6">
        <v>1632226.25</v>
      </c>
      <c r="D126" s="6">
        <v>-1632226.25</v>
      </c>
      <c r="E126" s="6">
        <v>0</v>
      </c>
      <c r="F126" s="6">
        <v>1830767.3</v>
      </c>
      <c r="G126" s="6">
        <v>4273935.37</v>
      </c>
      <c r="H126" s="6">
        <v>1430097.76</v>
      </c>
      <c r="I126" s="6">
        <v>1837412.93</v>
      </c>
      <c r="J126" s="6">
        <v>3823316</v>
      </c>
      <c r="K126" s="6">
        <v>4079713.71</v>
      </c>
      <c r="L126" s="6"/>
      <c r="M126" s="6"/>
      <c r="N126" s="6">
        <v>0</v>
      </c>
      <c r="O126" s="6">
        <f t="shared" si="16"/>
        <v>17275243.07</v>
      </c>
    </row>
    <row r="127" spans="2:15" collapsed="1">
      <c r="B127" s="5" t="s">
        <v>108</v>
      </c>
      <c r="C127" s="7">
        <f>SUM(C125:C126)</f>
        <v>7936424.8799999999</v>
      </c>
      <c r="D127" s="7">
        <f t="shared" ref="D127:O127" si="19">SUM(D125:D126)</f>
        <v>-7936424.8799999999</v>
      </c>
      <c r="E127" s="7">
        <f t="shared" si="19"/>
        <v>0</v>
      </c>
      <c r="F127" s="7">
        <f t="shared" si="19"/>
        <v>8935965.870000001</v>
      </c>
      <c r="G127" s="7">
        <f t="shared" si="19"/>
        <v>20841731.960000001</v>
      </c>
      <c r="H127" s="7">
        <f t="shared" si="19"/>
        <v>6970613.2799999993</v>
      </c>
      <c r="I127" s="7">
        <f t="shared" si="19"/>
        <v>8984666.2699999996</v>
      </c>
      <c r="J127" s="7">
        <f t="shared" si="19"/>
        <v>18575813.140000001</v>
      </c>
      <c r="K127" s="7">
        <f t="shared" si="19"/>
        <v>19864798.280000001</v>
      </c>
      <c r="L127" s="7">
        <f t="shared" si="19"/>
        <v>0</v>
      </c>
      <c r="M127" s="7">
        <f t="shared" si="19"/>
        <v>0</v>
      </c>
      <c r="N127" s="7">
        <f t="shared" si="19"/>
        <v>0</v>
      </c>
      <c r="O127" s="7">
        <f t="shared" si="19"/>
        <v>84173588.799999997</v>
      </c>
    </row>
    <row r="128" spans="2:15">
      <c r="B128" s="8" t="s">
        <v>13</v>
      </c>
      <c r="C128" s="9">
        <f t="shared" ref="C128:O128" si="20">C29+C30+C43+C68+C71+C74+C90+C96+C102+C121+C124+C127</f>
        <v>167641264.01999998</v>
      </c>
      <c r="D128" s="9">
        <f t="shared" si="20"/>
        <v>241789205.33999994</v>
      </c>
      <c r="E128" s="9">
        <f t="shared" si="20"/>
        <v>230632226.45999998</v>
      </c>
      <c r="F128" s="9">
        <f t="shared" si="20"/>
        <v>167673767.80000004</v>
      </c>
      <c r="G128" s="9">
        <f t="shared" si="20"/>
        <v>175920123.09000003</v>
      </c>
      <c r="H128" s="9">
        <f t="shared" si="20"/>
        <v>189150025.19999999</v>
      </c>
      <c r="I128" s="9">
        <f t="shared" si="20"/>
        <v>195644564.19</v>
      </c>
      <c r="J128" s="9">
        <f t="shared" si="20"/>
        <v>187929241.81999999</v>
      </c>
      <c r="K128" s="9">
        <f t="shared" si="20"/>
        <v>189955046.98999998</v>
      </c>
      <c r="L128" s="9">
        <f t="shared" si="20"/>
        <v>0</v>
      </c>
      <c r="M128" s="9">
        <f t="shared" si="20"/>
        <v>0</v>
      </c>
      <c r="N128" s="9">
        <f t="shared" si="20"/>
        <v>0</v>
      </c>
      <c r="O128" s="9">
        <f t="shared" si="20"/>
        <v>1746335464.9100001</v>
      </c>
    </row>
    <row r="133" spans="2:6" ht="15">
      <c r="B133" s="36" t="s">
        <v>161</v>
      </c>
      <c r="C133" s="37" t="s">
        <v>162</v>
      </c>
      <c r="D133" s="37" t="s">
        <v>163</v>
      </c>
      <c r="E133" s="37" t="s">
        <v>164</v>
      </c>
      <c r="F133" s="37" t="s">
        <v>13</v>
      </c>
    </row>
    <row r="134" spans="2:6" hidden="1">
      <c r="B134" s="39" t="s">
        <v>174</v>
      </c>
      <c r="C134" s="42">
        <v>177515796.97999999</v>
      </c>
      <c r="D134" s="42">
        <v>105941649.76000001</v>
      </c>
      <c r="E134" s="42">
        <v>35986357.609999999</v>
      </c>
      <c r="F134" s="42">
        <v>319443804.35000002</v>
      </c>
    </row>
    <row r="135" spans="2:6" hidden="1">
      <c r="B135" s="39" t="s">
        <v>175</v>
      </c>
      <c r="C135" s="42">
        <v>57000070.560000002</v>
      </c>
      <c r="D135" s="42">
        <v>7256603.5</v>
      </c>
      <c r="E135" s="42">
        <v>3903580.79</v>
      </c>
      <c r="F135" s="42">
        <v>68160254.849999994</v>
      </c>
    </row>
    <row r="136" spans="2:6" hidden="1">
      <c r="B136" s="39" t="s">
        <v>176</v>
      </c>
      <c r="C136" s="42">
        <v>9479296.4900000002</v>
      </c>
      <c r="D136" s="42">
        <v>11095756.4</v>
      </c>
      <c r="E136" s="42">
        <v>3960957.36</v>
      </c>
      <c r="F136" s="42">
        <v>24536010.25</v>
      </c>
    </row>
    <row r="137" spans="2:6" hidden="1">
      <c r="B137" s="39" t="s">
        <v>177</v>
      </c>
      <c r="C137" s="42">
        <v>2455.4</v>
      </c>
      <c r="D137" s="43">
        <v>0</v>
      </c>
      <c r="E137" s="43">
        <v>0</v>
      </c>
      <c r="F137" s="42">
        <v>2455.4</v>
      </c>
    </row>
    <row r="138" spans="2:6" hidden="1">
      <c r="B138" s="39" t="s">
        <v>178</v>
      </c>
      <c r="C138" s="42">
        <v>25362460.239999998</v>
      </c>
      <c r="D138" s="42">
        <v>15945930.27</v>
      </c>
      <c r="E138" s="42">
        <v>5878810.9100000001</v>
      </c>
      <c r="F138" s="42">
        <v>47187201.420000002</v>
      </c>
    </row>
    <row r="139" spans="2:6" hidden="1">
      <c r="B139" s="39" t="s">
        <v>179</v>
      </c>
      <c r="C139" s="42">
        <v>4519892.47</v>
      </c>
      <c r="D139" s="42">
        <v>2817521.06</v>
      </c>
      <c r="E139" s="42">
        <v>752715.55</v>
      </c>
      <c r="F139" s="42">
        <v>8090129.0800000001</v>
      </c>
    </row>
    <row r="140" spans="2:6" hidden="1">
      <c r="B140" s="39" t="s">
        <v>180</v>
      </c>
      <c r="C140" s="42">
        <v>6487815.0199999996</v>
      </c>
      <c r="D140" s="42">
        <v>3719437.79</v>
      </c>
      <c r="E140" s="42">
        <v>1248805.02</v>
      </c>
      <c r="F140" s="42">
        <v>11456057.83</v>
      </c>
    </row>
    <row r="141" spans="2:6" hidden="1">
      <c r="B141" s="39" t="s">
        <v>181</v>
      </c>
      <c r="C141" s="42">
        <v>549649.47</v>
      </c>
      <c r="D141" s="42">
        <v>351461.59</v>
      </c>
      <c r="E141" s="42">
        <v>174064.67</v>
      </c>
      <c r="F141" s="42">
        <v>1075175.73</v>
      </c>
    </row>
    <row r="142" spans="2:6" hidden="1">
      <c r="B142" s="39" t="s">
        <v>182</v>
      </c>
      <c r="C142" s="42">
        <v>23472650.030000001</v>
      </c>
      <c r="D142" s="42">
        <v>10654542.810000001</v>
      </c>
      <c r="E142" s="42">
        <v>5309158.7300000004</v>
      </c>
      <c r="F142" s="42">
        <v>39436351.57</v>
      </c>
    </row>
    <row r="143" spans="2:6" hidden="1">
      <c r="B143" s="39" t="s">
        <v>183</v>
      </c>
      <c r="C143" s="42">
        <v>50455940.140000001</v>
      </c>
      <c r="D143" s="42">
        <v>20998028.940000001</v>
      </c>
      <c r="E143" s="42">
        <v>10560372.460000001</v>
      </c>
      <c r="F143" s="42">
        <v>82014341.540000007</v>
      </c>
    </row>
    <row r="144" spans="2:6" hidden="1">
      <c r="B144" s="39" t="s">
        <v>185</v>
      </c>
      <c r="C144" s="42">
        <v>374642.52</v>
      </c>
      <c r="D144" s="42">
        <v>896597.08</v>
      </c>
      <c r="E144" s="42">
        <v>88877.04</v>
      </c>
      <c r="F144" s="42">
        <v>1360116.64</v>
      </c>
    </row>
    <row r="145" spans="2:7" hidden="1">
      <c r="B145" s="39" t="s">
        <v>186</v>
      </c>
      <c r="C145" s="42">
        <v>7238412.6299999999</v>
      </c>
      <c r="D145" s="42">
        <v>5556797.8399999999</v>
      </c>
      <c r="E145" s="42">
        <v>1595006.95</v>
      </c>
      <c r="F145" s="42">
        <v>14390217.42</v>
      </c>
    </row>
    <row r="146" spans="2:7" hidden="1">
      <c r="B146" s="39" t="s">
        <v>187</v>
      </c>
      <c r="C146" s="42">
        <v>337271.12</v>
      </c>
      <c r="D146" s="42">
        <v>2694344.57</v>
      </c>
      <c r="E146" s="42">
        <v>120192.08</v>
      </c>
      <c r="F146" s="42">
        <v>3151807.77</v>
      </c>
    </row>
    <row r="147" spans="2:7" hidden="1">
      <c r="B147" s="39" t="s">
        <v>188</v>
      </c>
      <c r="C147" s="42">
        <v>703079.6</v>
      </c>
      <c r="D147" s="42">
        <v>803052.32</v>
      </c>
      <c r="E147" s="42">
        <v>112674.47</v>
      </c>
      <c r="F147" s="42">
        <v>1618806.39</v>
      </c>
    </row>
    <row r="148" spans="2:7" hidden="1">
      <c r="B148" s="39" t="s">
        <v>189</v>
      </c>
      <c r="C148" s="42">
        <v>23595939.940000001</v>
      </c>
      <c r="D148" s="42">
        <v>12549543.15</v>
      </c>
      <c r="E148" s="42">
        <v>4364586.7699999996</v>
      </c>
      <c r="F148" s="42">
        <v>40510069.859999999</v>
      </c>
    </row>
    <row r="149" spans="2:7" hidden="1">
      <c r="B149" s="39" t="s">
        <v>190</v>
      </c>
      <c r="C149" s="42">
        <v>81274182.359999999</v>
      </c>
      <c r="D149" s="42">
        <v>44433038.82</v>
      </c>
      <c r="E149" s="42">
        <v>15179515.67</v>
      </c>
      <c r="F149" s="42">
        <v>140886736.84999999</v>
      </c>
    </row>
    <row r="150" spans="2:7" hidden="1">
      <c r="B150" s="39" t="s">
        <v>191</v>
      </c>
      <c r="C150" s="42">
        <v>8860075.1699999999</v>
      </c>
      <c r="D150" s="42">
        <v>5998167.9199999999</v>
      </c>
      <c r="E150" s="42">
        <v>2957070.67</v>
      </c>
      <c r="F150" s="42">
        <v>17815313.760000002</v>
      </c>
    </row>
    <row r="151" spans="2:7" hidden="1">
      <c r="B151" s="39" t="s">
        <v>192</v>
      </c>
      <c r="C151" s="42">
        <v>51302485.079999998</v>
      </c>
      <c r="D151" s="42">
        <v>34033638.68</v>
      </c>
      <c r="E151" s="42">
        <v>16641147.189999999</v>
      </c>
      <c r="F151" s="42">
        <v>101977270.95</v>
      </c>
    </row>
    <row r="152" spans="2:7" hidden="1">
      <c r="B152" s="39" t="s">
        <v>193</v>
      </c>
      <c r="C152" s="43">
        <v>0</v>
      </c>
      <c r="D152" s="42">
        <v>64</v>
      </c>
      <c r="E152" s="43">
        <v>0</v>
      </c>
      <c r="F152" s="42">
        <v>64</v>
      </c>
    </row>
    <row r="153" spans="2:7" hidden="1">
      <c r="B153" s="39" t="s">
        <v>270</v>
      </c>
      <c r="C153" s="42">
        <v>366710.4</v>
      </c>
      <c r="D153" s="42">
        <v>302534.96999999997</v>
      </c>
      <c r="E153" s="42">
        <v>3039.15</v>
      </c>
      <c r="F153" s="42">
        <v>672284.52</v>
      </c>
    </row>
    <row r="154" spans="2:7" hidden="1">
      <c r="B154" s="39" t="s">
        <v>194</v>
      </c>
      <c r="C154" s="42">
        <v>486571.6</v>
      </c>
      <c r="D154" s="42">
        <v>-550469.80000000005</v>
      </c>
      <c r="E154" s="42">
        <v>-439281.51</v>
      </c>
      <c r="F154" s="42">
        <v>-503179.71</v>
      </c>
    </row>
    <row r="155" spans="2:7" hidden="1">
      <c r="B155" s="39" t="s">
        <v>195</v>
      </c>
      <c r="C155" s="42">
        <v>21121709.489999998</v>
      </c>
      <c r="D155" s="42">
        <v>12021429.390000001</v>
      </c>
      <c r="E155" s="42">
        <v>3893344.9</v>
      </c>
      <c r="F155" s="42">
        <v>37036483.780000001</v>
      </c>
    </row>
    <row r="156" spans="2:7" hidden="1">
      <c r="B156" s="39" t="s">
        <v>196</v>
      </c>
      <c r="C156" s="42">
        <v>6223185.4900000002</v>
      </c>
      <c r="D156" s="42">
        <v>3303636.84</v>
      </c>
      <c r="E156" s="42">
        <v>994770.42</v>
      </c>
      <c r="F156" s="42">
        <v>10521592.75</v>
      </c>
    </row>
    <row r="157" spans="2:7" hidden="1">
      <c r="B157" s="39" t="s">
        <v>197</v>
      </c>
      <c r="C157" s="42">
        <v>829021.31</v>
      </c>
      <c r="D157" s="42">
        <v>302716.82</v>
      </c>
      <c r="E157" s="42">
        <v>84896.83</v>
      </c>
      <c r="F157" s="42">
        <v>1216634.96</v>
      </c>
    </row>
    <row r="158" spans="2:7" hidden="1">
      <c r="B158" s="39" t="s">
        <v>271</v>
      </c>
      <c r="C158" s="42">
        <v>193169.12</v>
      </c>
      <c r="D158" s="42">
        <v>73465.52</v>
      </c>
      <c r="E158" s="42">
        <v>23069.18</v>
      </c>
      <c r="F158" s="42">
        <v>289703.82</v>
      </c>
    </row>
    <row r="159" spans="2:7" hidden="1">
      <c r="B159" s="39" t="s">
        <v>273</v>
      </c>
      <c r="C159" s="42">
        <v>-4341505.41</v>
      </c>
      <c r="D159" s="43">
        <v>0</v>
      </c>
      <c r="E159" s="43">
        <v>0</v>
      </c>
      <c r="F159" s="42">
        <v>-4341505.41</v>
      </c>
    </row>
    <row r="160" spans="2:7">
      <c r="B160" s="38" t="s">
        <v>165</v>
      </c>
      <c r="C160" s="44">
        <v>553410977.22000003</v>
      </c>
      <c r="D160" s="44">
        <v>301199490.24000001</v>
      </c>
      <c r="E160" s="44">
        <v>113393732.91</v>
      </c>
      <c r="F160" s="44">
        <v>968004200.37</v>
      </c>
      <c r="G160" s="41"/>
    </row>
    <row r="161" spans="2:7">
      <c r="B161" s="39" t="s">
        <v>198</v>
      </c>
      <c r="C161" s="49">
        <v>28953174.050000001</v>
      </c>
      <c r="D161" s="49">
        <v>396861.89</v>
      </c>
      <c r="E161" s="49">
        <v>15222.88</v>
      </c>
      <c r="F161" s="49">
        <v>29365258.82</v>
      </c>
      <c r="G161" s="41"/>
    </row>
    <row r="162" spans="2:7" hidden="1">
      <c r="B162" s="39" t="s">
        <v>199</v>
      </c>
      <c r="C162" s="42">
        <v>17921668.579999998</v>
      </c>
      <c r="D162" s="42">
        <v>76846.080000000002</v>
      </c>
      <c r="E162" s="42">
        <v>166854.76999999999</v>
      </c>
      <c r="F162" s="42">
        <v>18165369.43</v>
      </c>
      <c r="G162" s="41"/>
    </row>
    <row r="163" spans="2:7" hidden="1">
      <c r="B163" s="39" t="s">
        <v>200</v>
      </c>
      <c r="C163" s="42">
        <v>2649250.0099999998</v>
      </c>
      <c r="D163" s="42">
        <v>248903.71</v>
      </c>
      <c r="E163" s="42">
        <v>50971.16</v>
      </c>
      <c r="F163" s="42">
        <v>2949124.88</v>
      </c>
      <c r="G163" s="41"/>
    </row>
    <row r="164" spans="2:7" hidden="1">
      <c r="B164" s="39" t="s">
        <v>201</v>
      </c>
      <c r="C164" s="42">
        <v>211106.93</v>
      </c>
      <c r="D164" s="42">
        <v>27009.82</v>
      </c>
      <c r="E164" s="42">
        <v>2178.61</v>
      </c>
      <c r="F164" s="42">
        <v>240295.36</v>
      </c>
      <c r="G164" s="41"/>
    </row>
    <row r="165" spans="2:7" hidden="1">
      <c r="B165" s="39" t="s">
        <v>202</v>
      </c>
      <c r="C165" s="42">
        <v>19604.12</v>
      </c>
      <c r="D165" s="43">
        <v>0</v>
      </c>
      <c r="E165" s="43">
        <v>0</v>
      </c>
      <c r="F165" s="42">
        <v>19604.12</v>
      </c>
      <c r="G165" s="41"/>
    </row>
    <row r="166" spans="2:7" hidden="1">
      <c r="B166" s="39" t="s">
        <v>203</v>
      </c>
      <c r="C166" s="42">
        <v>563355.57999999996</v>
      </c>
      <c r="D166" s="42">
        <v>78674.11</v>
      </c>
      <c r="E166" s="43">
        <v>0</v>
      </c>
      <c r="F166" s="42">
        <v>642029.68999999994</v>
      </c>
      <c r="G166" s="41"/>
    </row>
    <row r="167" spans="2:7" hidden="1">
      <c r="B167" s="39" t="s">
        <v>204</v>
      </c>
      <c r="C167" s="42">
        <v>413522.31</v>
      </c>
      <c r="D167" s="42">
        <v>109382.46</v>
      </c>
      <c r="E167" s="42">
        <v>93532.73</v>
      </c>
      <c r="F167" s="42">
        <v>616437.5</v>
      </c>
      <c r="G167" s="41"/>
    </row>
    <row r="168" spans="2:7" hidden="1">
      <c r="B168" s="39" t="s">
        <v>205</v>
      </c>
      <c r="C168" s="42">
        <v>128714.5</v>
      </c>
      <c r="D168" s="42">
        <v>4933.6099999999997</v>
      </c>
      <c r="E168" s="42">
        <v>37.299999999999997</v>
      </c>
      <c r="F168" s="42">
        <v>133685.41</v>
      </c>
      <c r="G168" s="41"/>
    </row>
    <row r="169" spans="2:7" hidden="1">
      <c r="B169" s="39" t="s">
        <v>206</v>
      </c>
      <c r="C169" s="42">
        <v>15948522.74</v>
      </c>
      <c r="D169" s="42">
        <v>1954963.63</v>
      </c>
      <c r="E169" s="42">
        <v>194916.93</v>
      </c>
      <c r="F169" s="42">
        <v>18098403.300000001</v>
      </c>
      <c r="G169" s="41"/>
    </row>
    <row r="170" spans="2:7" hidden="1">
      <c r="B170" s="39" t="s">
        <v>207</v>
      </c>
      <c r="C170" s="42">
        <v>540241.81000000006</v>
      </c>
      <c r="D170" s="42">
        <v>111688.31</v>
      </c>
      <c r="E170" s="42">
        <v>30607.99</v>
      </c>
      <c r="F170" s="42">
        <v>682538.11</v>
      </c>
      <c r="G170" s="41"/>
    </row>
    <row r="171" spans="2:7" hidden="1">
      <c r="B171" s="39" t="s">
        <v>208</v>
      </c>
      <c r="C171" s="42">
        <v>496646.2</v>
      </c>
      <c r="D171" s="42">
        <v>202066.13</v>
      </c>
      <c r="E171" s="42">
        <v>10678.79</v>
      </c>
      <c r="F171" s="42">
        <v>709391.12</v>
      </c>
      <c r="G171" s="41"/>
    </row>
    <row r="172" spans="2:7" hidden="1">
      <c r="B172" s="39" t="s">
        <v>209</v>
      </c>
      <c r="C172" s="42">
        <v>168082.05</v>
      </c>
      <c r="D172" s="42">
        <v>179061.88</v>
      </c>
      <c r="E172" s="42">
        <v>51164.61</v>
      </c>
      <c r="F172" s="42">
        <v>398308.54</v>
      </c>
      <c r="G172" s="41"/>
    </row>
    <row r="173" spans="2:7" hidden="1">
      <c r="B173" s="39" t="s">
        <v>210</v>
      </c>
      <c r="C173" s="42">
        <v>396571.83</v>
      </c>
      <c r="D173" s="42">
        <v>30935.86</v>
      </c>
      <c r="E173" s="42">
        <v>24250.58</v>
      </c>
      <c r="F173" s="42">
        <v>451758.27</v>
      </c>
      <c r="G173" s="41"/>
    </row>
    <row r="174" spans="2:7">
      <c r="B174" s="38" t="s">
        <v>166</v>
      </c>
      <c r="C174" s="44">
        <f>SUM(C162:C173)</f>
        <v>39457286.659999996</v>
      </c>
      <c r="D174" s="44">
        <f t="shared" ref="D174:F174" si="21">SUM(D162:D173)</f>
        <v>3024465.5999999996</v>
      </c>
      <c r="E174" s="44">
        <f t="shared" si="21"/>
        <v>625193.47</v>
      </c>
      <c r="F174" s="44">
        <f t="shared" si="21"/>
        <v>43106945.729999997</v>
      </c>
      <c r="G174" s="41"/>
    </row>
    <row r="175" spans="2:7">
      <c r="B175" s="50" t="s">
        <v>262</v>
      </c>
      <c r="C175" s="51">
        <v>196229149.69</v>
      </c>
      <c r="D175" s="51">
        <v>2169665.02</v>
      </c>
      <c r="E175" s="51">
        <v>0</v>
      </c>
      <c r="F175" s="51">
        <v>198398814.71000001</v>
      </c>
    </row>
    <row r="176" spans="2:7">
      <c r="B176" s="50" t="s">
        <v>274</v>
      </c>
      <c r="C176" s="51">
        <v>3966477.34</v>
      </c>
      <c r="D176" s="51">
        <v>0</v>
      </c>
      <c r="E176" s="51">
        <v>0</v>
      </c>
      <c r="F176" s="51">
        <v>3966477.34</v>
      </c>
    </row>
    <row r="177" spans="2:8">
      <c r="B177" s="39" t="s">
        <v>263</v>
      </c>
      <c r="C177" s="49">
        <v>200195627.03</v>
      </c>
      <c r="D177" s="49">
        <v>2169665.02</v>
      </c>
      <c r="E177" s="49">
        <v>0</v>
      </c>
      <c r="F177" s="49">
        <v>202365292.05000001</v>
      </c>
      <c r="G177" s="41"/>
      <c r="H177" s="58"/>
    </row>
    <row r="178" spans="2:8" hidden="1">
      <c r="B178" s="39" t="s">
        <v>211</v>
      </c>
      <c r="C178" s="42">
        <v>15335394.130000001</v>
      </c>
      <c r="D178" s="42">
        <v>8311.41</v>
      </c>
      <c r="E178" s="43">
        <v>0</v>
      </c>
      <c r="F178" s="42">
        <v>15343705.539999999</v>
      </c>
    </row>
    <row r="179" spans="2:8" hidden="1">
      <c r="B179" s="39" t="s">
        <v>212</v>
      </c>
      <c r="C179" s="42">
        <v>759255.57</v>
      </c>
      <c r="D179" s="42">
        <v>327757.59000000003</v>
      </c>
      <c r="E179" s="42">
        <v>135</v>
      </c>
      <c r="F179" s="42">
        <v>1087148.1599999999</v>
      </c>
    </row>
    <row r="180" spans="2:8" hidden="1">
      <c r="B180" s="39" t="s">
        <v>213</v>
      </c>
      <c r="C180" s="42">
        <v>26233018.460000001</v>
      </c>
      <c r="D180" s="42">
        <v>12135686.470000001</v>
      </c>
      <c r="E180" s="42">
        <v>712186.84</v>
      </c>
      <c r="F180" s="42">
        <v>39080891.770000003</v>
      </c>
    </row>
    <row r="181" spans="2:8" hidden="1">
      <c r="B181" s="39" t="s">
        <v>214</v>
      </c>
      <c r="C181" s="42">
        <v>45526.35</v>
      </c>
      <c r="D181" s="42">
        <v>40709.879999999997</v>
      </c>
      <c r="E181" s="43">
        <v>0</v>
      </c>
      <c r="F181" s="42">
        <v>86236.23</v>
      </c>
    </row>
    <row r="182" spans="2:8" hidden="1">
      <c r="B182" s="39" t="s">
        <v>215</v>
      </c>
      <c r="C182" s="42">
        <v>829744.49</v>
      </c>
      <c r="D182" s="42">
        <v>5593097.3600000003</v>
      </c>
      <c r="E182" s="42">
        <v>60867.18</v>
      </c>
      <c r="F182" s="42">
        <v>6483709.0300000003</v>
      </c>
    </row>
    <row r="183" spans="2:8" hidden="1">
      <c r="B183" s="39" t="s">
        <v>216</v>
      </c>
      <c r="C183" s="43">
        <v>0</v>
      </c>
      <c r="D183" s="43">
        <v>0</v>
      </c>
      <c r="E183" s="42">
        <v>19023047.300000001</v>
      </c>
      <c r="F183" s="42">
        <v>19023047.300000001</v>
      </c>
    </row>
    <row r="184" spans="2:8" hidden="1">
      <c r="B184" s="39" t="s">
        <v>217</v>
      </c>
      <c r="C184" s="43">
        <v>0</v>
      </c>
      <c r="D184" s="43">
        <v>0</v>
      </c>
      <c r="E184" s="42">
        <v>7190307.4000000004</v>
      </c>
      <c r="F184" s="42">
        <v>7190307.4000000004</v>
      </c>
    </row>
    <row r="185" spans="2:8" hidden="1">
      <c r="B185" s="39" t="s">
        <v>218</v>
      </c>
      <c r="C185" s="43">
        <v>0</v>
      </c>
      <c r="D185" s="42">
        <v>-2839.72</v>
      </c>
      <c r="E185" s="42">
        <v>8305659.9299999997</v>
      </c>
      <c r="F185" s="42">
        <v>8302820.21</v>
      </c>
    </row>
    <row r="186" spans="2:8" hidden="1">
      <c r="B186" s="39" t="s">
        <v>219</v>
      </c>
      <c r="C186" s="43">
        <v>0</v>
      </c>
      <c r="D186" s="43">
        <v>0</v>
      </c>
      <c r="E186" s="42">
        <v>345616.03</v>
      </c>
      <c r="F186" s="42">
        <v>345616.03</v>
      </c>
    </row>
    <row r="187" spans="2:8" hidden="1">
      <c r="B187" s="39" t="s">
        <v>220</v>
      </c>
      <c r="C187" s="42">
        <v>395991.02</v>
      </c>
      <c r="D187" s="42">
        <v>4780135.7</v>
      </c>
      <c r="E187" s="43">
        <v>0</v>
      </c>
      <c r="F187" s="42">
        <v>5176126.72</v>
      </c>
    </row>
    <row r="188" spans="2:8" hidden="1">
      <c r="B188" s="39" t="s">
        <v>221</v>
      </c>
      <c r="C188" s="42">
        <v>4856247.7300000004</v>
      </c>
      <c r="D188" s="42">
        <v>21440.76</v>
      </c>
      <c r="E188" s="43">
        <v>0</v>
      </c>
      <c r="F188" s="42">
        <v>4877688.49</v>
      </c>
    </row>
    <row r="189" spans="2:8" hidden="1">
      <c r="B189" s="39" t="s">
        <v>222</v>
      </c>
      <c r="C189" s="42">
        <v>3379784.72</v>
      </c>
      <c r="D189" s="42">
        <v>741352.51</v>
      </c>
      <c r="E189" s="43">
        <v>0</v>
      </c>
      <c r="F189" s="42">
        <v>4121137.23</v>
      </c>
    </row>
    <row r="190" spans="2:8" hidden="1">
      <c r="B190" s="39" t="s">
        <v>223</v>
      </c>
      <c r="C190" s="42">
        <v>1139856.95</v>
      </c>
      <c r="D190" s="42">
        <v>2174869.52</v>
      </c>
      <c r="E190" s="42">
        <v>2175</v>
      </c>
      <c r="F190" s="42">
        <v>3316901.47</v>
      </c>
    </row>
    <row r="191" spans="2:8" hidden="1">
      <c r="B191" s="39" t="s">
        <v>224</v>
      </c>
      <c r="C191" s="43">
        <v>0</v>
      </c>
      <c r="D191" s="43">
        <v>0</v>
      </c>
      <c r="E191" s="42">
        <v>17522754.390000001</v>
      </c>
      <c r="F191" s="42">
        <v>17522754.390000001</v>
      </c>
    </row>
    <row r="192" spans="2:8" hidden="1">
      <c r="B192" s="39" t="s">
        <v>225</v>
      </c>
      <c r="C192" s="42">
        <v>19117.939999999999</v>
      </c>
      <c r="D192" s="42">
        <v>1314372.6000000001</v>
      </c>
      <c r="E192" s="42">
        <v>23899</v>
      </c>
      <c r="F192" s="42">
        <v>1357389.54</v>
      </c>
    </row>
    <row r="193" spans="2:8" hidden="1">
      <c r="B193" s="39" t="s">
        <v>226</v>
      </c>
      <c r="C193" s="43">
        <v>0</v>
      </c>
      <c r="D193" s="43">
        <v>0</v>
      </c>
      <c r="E193" s="42">
        <v>8646860.4800000004</v>
      </c>
      <c r="F193" s="42">
        <v>8646860.4800000004</v>
      </c>
    </row>
    <row r="194" spans="2:8" hidden="1">
      <c r="B194" s="39" t="s">
        <v>227</v>
      </c>
      <c r="C194" s="42">
        <v>6608752.8499999996</v>
      </c>
      <c r="D194" s="42">
        <v>469409.76</v>
      </c>
      <c r="E194" s="42">
        <v>97727.07</v>
      </c>
      <c r="F194" s="42">
        <v>7175889.6799999997</v>
      </c>
    </row>
    <row r="195" spans="2:8" hidden="1">
      <c r="B195" s="39" t="s">
        <v>229</v>
      </c>
      <c r="C195" s="42">
        <v>109.95</v>
      </c>
      <c r="D195" s="42">
        <v>39523.440000000002</v>
      </c>
      <c r="E195" s="43">
        <v>0</v>
      </c>
      <c r="F195" s="42">
        <v>39633.39</v>
      </c>
    </row>
    <row r="196" spans="2:8" hidden="1">
      <c r="B196" s="39" t="s">
        <v>230</v>
      </c>
      <c r="C196" s="42">
        <v>2305452.69</v>
      </c>
      <c r="D196" s="42">
        <v>2787371.4</v>
      </c>
      <c r="E196" s="42">
        <v>135144.54999999999</v>
      </c>
      <c r="F196" s="42">
        <v>5227968.6399999997</v>
      </c>
    </row>
    <row r="197" spans="2:8" hidden="1">
      <c r="B197" s="39" t="s">
        <v>231</v>
      </c>
      <c r="C197" s="42">
        <v>23858.17</v>
      </c>
      <c r="D197" s="42">
        <v>617869.76</v>
      </c>
      <c r="E197" s="43">
        <v>0</v>
      </c>
      <c r="F197" s="42">
        <v>641727.93000000005</v>
      </c>
    </row>
    <row r="198" spans="2:8" hidden="1">
      <c r="B198" s="39" t="s">
        <v>232</v>
      </c>
      <c r="C198" s="42">
        <v>23052610.579999998</v>
      </c>
      <c r="D198" s="43">
        <v>0</v>
      </c>
      <c r="E198" s="43">
        <v>0</v>
      </c>
      <c r="F198" s="42">
        <v>23052610.579999998</v>
      </c>
    </row>
    <row r="199" spans="2:8" hidden="1">
      <c r="B199" s="39" t="s">
        <v>233</v>
      </c>
      <c r="C199" s="42">
        <v>2674.35</v>
      </c>
      <c r="D199" s="42">
        <v>49841.81</v>
      </c>
      <c r="E199" s="43">
        <v>0</v>
      </c>
      <c r="F199" s="42">
        <v>52516.160000000003</v>
      </c>
    </row>
    <row r="200" spans="2:8" hidden="1">
      <c r="B200" s="39" t="s">
        <v>275</v>
      </c>
      <c r="C200" s="42">
        <v>800</v>
      </c>
      <c r="D200" s="43">
        <v>0</v>
      </c>
      <c r="E200" s="43">
        <v>0</v>
      </c>
      <c r="F200" s="42">
        <v>800</v>
      </c>
    </row>
    <row r="201" spans="2:8" hidden="1">
      <c r="B201" s="39" t="s">
        <v>234</v>
      </c>
      <c r="C201" s="43">
        <v>0</v>
      </c>
      <c r="D201" s="42">
        <v>320022.71000000002</v>
      </c>
      <c r="E201" s="43">
        <v>0</v>
      </c>
      <c r="F201" s="42">
        <v>320022.71000000002</v>
      </c>
    </row>
    <row r="202" spans="2:8" hidden="1">
      <c r="B202" s="39" t="s">
        <v>235</v>
      </c>
      <c r="C202" s="42">
        <v>-79376.240000000005</v>
      </c>
      <c r="D202" s="42">
        <v>126836.76</v>
      </c>
      <c r="E202" s="43">
        <v>0</v>
      </c>
      <c r="F202" s="42">
        <v>47460.52</v>
      </c>
    </row>
    <row r="203" spans="2:8" hidden="1">
      <c r="B203" s="39" t="s">
        <v>236</v>
      </c>
      <c r="C203" s="42">
        <v>-11906984.18</v>
      </c>
      <c r="D203" s="43">
        <v>0</v>
      </c>
      <c r="E203" s="43">
        <v>0</v>
      </c>
      <c r="F203" s="42">
        <v>-11906984.18</v>
      </c>
    </row>
    <row r="204" spans="2:8">
      <c r="B204" s="38" t="s">
        <v>168</v>
      </c>
      <c r="C204" s="44">
        <v>73001835.530000001</v>
      </c>
      <c r="D204" s="44">
        <v>31545769.719999999</v>
      </c>
      <c r="E204" s="44">
        <v>62066380.170000002</v>
      </c>
      <c r="F204" s="44">
        <v>166613985.41999999</v>
      </c>
      <c r="G204" s="41"/>
      <c r="H204" s="41"/>
    </row>
    <row r="205" spans="2:8" hidden="1">
      <c r="B205" s="39" t="s">
        <v>237</v>
      </c>
      <c r="C205" s="42">
        <v>35310.1</v>
      </c>
      <c r="D205" s="42">
        <v>570225.06000000006</v>
      </c>
      <c r="E205" s="42">
        <v>94063.24</v>
      </c>
      <c r="F205" s="42">
        <v>699598.4</v>
      </c>
    </row>
    <row r="206" spans="2:8" hidden="1">
      <c r="B206" s="39" t="s">
        <v>238</v>
      </c>
      <c r="C206" s="42">
        <v>722254.99</v>
      </c>
      <c r="D206" s="42">
        <v>336272.8</v>
      </c>
      <c r="E206" s="42">
        <v>260.26</v>
      </c>
      <c r="F206" s="42">
        <v>1058788.05</v>
      </c>
    </row>
    <row r="207" spans="2:8" hidden="1">
      <c r="B207" s="39" t="s">
        <v>239</v>
      </c>
      <c r="C207" s="43">
        <v>0</v>
      </c>
      <c r="D207" s="42">
        <v>261471.12</v>
      </c>
      <c r="E207" s="43">
        <v>0</v>
      </c>
      <c r="F207" s="42">
        <v>261471.12</v>
      </c>
    </row>
    <row r="208" spans="2:8" hidden="1">
      <c r="B208" s="39" t="s">
        <v>240</v>
      </c>
      <c r="C208" s="42">
        <v>3978176.41</v>
      </c>
      <c r="D208" s="42">
        <v>1927782.8</v>
      </c>
      <c r="E208" s="42">
        <v>598237.04</v>
      </c>
      <c r="F208" s="42">
        <v>6504196.25</v>
      </c>
    </row>
    <row r="209" spans="2:7" hidden="1">
      <c r="B209" s="39" t="s">
        <v>241</v>
      </c>
      <c r="C209" s="42">
        <v>41445.78</v>
      </c>
      <c r="D209" s="42">
        <v>151175.76999999999</v>
      </c>
      <c r="E209" s="42">
        <v>2200</v>
      </c>
      <c r="F209" s="42">
        <v>194821.55</v>
      </c>
    </row>
    <row r="210" spans="2:7" hidden="1">
      <c r="B210" s="39" t="s">
        <v>242</v>
      </c>
      <c r="C210" s="43">
        <v>0</v>
      </c>
      <c r="D210" s="43">
        <v>0</v>
      </c>
      <c r="E210" s="42">
        <v>0</v>
      </c>
      <c r="F210" s="42">
        <v>0</v>
      </c>
    </row>
    <row r="211" spans="2:7" hidden="1">
      <c r="B211" s="39" t="s">
        <v>243</v>
      </c>
      <c r="C211" s="42">
        <v>5973.6</v>
      </c>
      <c r="D211" s="42">
        <v>220066.24</v>
      </c>
      <c r="E211" s="42">
        <v>1462767.86</v>
      </c>
      <c r="F211" s="42">
        <v>1688807.7</v>
      </c>
    </row>
    <row r="212" spans="2:7" hidden="1">
      <c r="B212" s="39" t="s">
        <v>244</v>
      </c>
      <c r="C212" s="42">
        <v>12668988.67</v>
      </c>
      <c r="D212" s="42">
        <v>6642361.4699999997</v>
      </c>
      <c r="E212" s="42">
        <v>6836759.9400000004</v>
      </c>
      <c r="F212" s="42">
        <v>26148110.079999998</v>
      </c>
    </row>
    <row r="213" spans="2:7" hidden="1">
      <c r="B213" s="39" t="s">
        <v>245</v>
      </c>
      <c r="C213" s="42">
        <v>45807.14</v>
      </c>
      <c r="D213" s="42">
        <v>28188.33</v>
      </c>
      <c r="E213" s="42">
        <v>42468.12</v>
      </c>
      <c r="F213" s="42">
        <v>116463.59</v>
      </c>
    </row>
    <row r="214" spans="2:7" hidden="1">
      <c r="B214" s="39" t="s">
        <v>246</v>
      </c>
      <c r="C214" s="43">
        <v>0</v>
      </c>
      <c r="D214" s="43">
        <v>0</v>
      </c>
      <c r="E214" s="42">
        <v>240000</v>
      </c>
      <c r="F214" s="42">
        <v>240000</v>
      </c>
    </row>
    <row r="215" spans="2:7" hidden="1">
      <c r="B215" s="39" t="s">
        <v>247</v>
      </c>
      <c r="C215" s="43">
        <v>0</v>
      </c>
      <c r="D215" s="42">
        <v>181512.99</v>
      </c>
      <c r="E215" s="43">
        <v>0</v>
      </c>
      <c r="F215" s="42">
        <v>181512.99</v>
      </c>
    </row>
    <row r="216" spans="2:7" hidden="1">
      <c r="B216" s="39" t="s">
        <v>248</v>
      </c>
      <c r="C216" s="42">
        <v>20386.05</v>
      </c>
      <c r="D216" s="42">
        <v>199531.36</v>
      </c>
      <c r="E216" s="42">
        <v>0</v>
      </c>
      <c r="F216" s="42">
        <v>219917.41</v>
      </c>
    </row>
    <row r="217" spans="2:7" hidden="1">
      <c r="B217" s="39" t="s">
        <v>249</v>
      </c>
      <c r="C217" s="43">
        <v>0</v>
      </c>
      <c r="D217" s="42">
        <v>2598.1999999999998</v>
      </c>
      <c r="E217" s="43">
        <v>0</v>
      </c>
      <c r="F217" s="42">
        <v>2598.1999999999998</v>
      </c>
    </row>
    <row r="218" spans="2:7" hidden="1">
      <c r="B218" s="39" t="s">
        <v>265</v>
      </c>
      <c r="C218" s="42">
        <v>602184.92000000004</v>
      </c>
      <c r="D218" s="42">
        <v>3106084.93</v>
      </c>
      <c r="E218" s="42">
        <v>895120.03</v>
      </c>
      <c r="F218" s="42">
        <v>4603389.88</v>
      </c>
    </row>
    <row r="219" spans="2:7" hidden="1">
      <c r="B219" s="39" t="s">
        <v>251</v>
      </c>
      <c r="C219" s="43">
        <v>0</v>
      </c>
      <c r="D219" s="42">
        <v>2236201.5499999998</v>
      </c>
      <c r="E219" s="43">
        <v>0</v>
      </c>
      <c r="F219" s="42">
        <v>2236201.5499999998</v>
      </c>
    </row>
    <row r="220" spans="2:7" hidden="1">
      <c r="B220" s="39" t="s">
        <v>252</v>
      </c>
      <c r="C220" s="43">
        <v>0</v>
      </c>
      <c r="D220" s="42">
        <v>1224421.8899999999</v>
      </c>
      <c r="E220" s="43">
        <v>0</v>
      </c>
      <c r="F220" s="42">
        <v>1224421.8899999999</v>
      </c>
    </row>
    <row r="221" spans="2:7" hidden="1">
      <c r="B221" s="39" t="s">
        <v>253</v>
      </c>
      <c r="C221" s="42">
        <v>90764.91</v>
      </c>
      <c r="D221" s="42">
        <v>786589.33</v>
      </c>
      <c r="E221" s="43">
        <v>0</v>
      </c>
      <c r="F221" s="42">
        <v>877354.24</v>
      </c>
    </row>
    <row r="222" spans="2:7" hidden="1">
      <c r="B222" s="39" t="s">
        <v>254</v>
      </c>
      <c r="C222" s="43">
        <v>0</v>
      </c>
      <c r="D222" s="42">
        <v>305849.28000000003</v>
      </c>
      <c r="E222" s="43">
        <v>0</v>
      </c>
      <c r="F222" s="42">
        <v>305849.28000000003</v>
      </c>
    </row>
    <row r="223" spans="2:7" hidden="1">
      <c r="B223" s="39" t="s">
        <v>255</v>
      </c>
      <c r="C223" s="43">
        <v>0</v>
      </c>
      <c r="D223" s="42">
        <v>272294.73</v>
      </c>
      <c r="E223" s="43">
        <v>0</v>
      </c>
      <c r="F223" s="42">
        <v>272294.73</v>
      </c>
    </row>
    <row r="224" spans="2:7">
      <c r="B224" s="38" t="s">
        <v>169</v>
      </c>
      <c r="C224" s="44">
        <v>18211292.57</v>
      </c>
      <c r="D224" s="44">
        <v>18452627.850000001</v>
      </c>
      <c r="E224" s="44">
        <v>10171876.49</v>
      </c>
      <c r="F224" s="44">
        <v>46835796.909999996</v>
      </c>
      <c r="G224" s="41"/>
    </row>
    <row r="225" spans="2:7">
      <c r="B225" s="39" t="s">
        <v>266</v>
      </c>
      <c r="C225" s="49">
        <v>0</v>
      </c>
      <c r="D225" s="49">
        <v>0</v>
      </c>
      <c r="E225" s="49">
        <v>67129073.180000007</v>
      </c>
      <c r="F225" s="49">
        <v>67129073.180000007</v>
      </c>
    </row>
    <row r="226" spans="2:7">
      <c r="B226" s="38" t="s">
        <v>171</v>
      </c>
      <c r="C226" s="44">
        <v>913230193.05999994</v>
      </c>
      <c r="D226" s="44">
        <v>356788880.31999999</v>
      </c>
      <c r="E226" s="44">
        <v>253401479.09999999</v>
      </c>
      <c r="F226" s="44">
        <v>1523420552.48</v>
      </c>
    </row>
    <row r="227" spans="2:7" hidden="1">
      <c r="B227" s="39" t="s">
        <v>256</v>
      </c>
      <c r="C227" s="42">
        <v>2860098.74</v>
      </c>
      <c r="D227" s="42">
        <v>4284821.47</v>
      </c>
      <c r="E227" s="42">
        <v>133260.16</v>
      </c>
      <c r="F227" s="42">
        <v>7278180.3700000001</v>
      </c>
    </row>
    <row r="228" spans="2:7" hidden="1">
      <c r="B228" s="39" t="s">
        <v>257</v>
      </c>
      <c r="C228" s="42">
        <v>76428.66</v>
      </c>
      <c r="D228" s="42">
        <v>398126.06</v>
      </c>
      <c r="E228" s="42">
        <v>65820.06</v>
      </c>
      <c r="F228" s="42">
        <v>540374.78</v>
      </c>
    </row>
    <row r="229" spans="2:7" hidden="1">
      <c r="B229" s="39" t="s">
        <v>258</v>
      </c>
      <c r="C229" s="42">
        <v>58.69</v>
      </c>
      <c r="D229" s="42">
        <v>1446.05</v>
      </c>
      <c r="E229" s="43">
        <v>0</v>
      </c>
      <c r="F229" s="42">
        <v>1504.74</v>
      </c>
    </row>
    <row r="230" spans="2:7" hidden="1">
      <c r="B230" s="39" t="s">
        <v>259</v>
      </c>
      <c r="C230" s="43">
        <v>0</v>
      </c>
      <c r="D230" s="42">
        <v>13477776.289999999</v>
      </c>
      <c r="E230" s="43">
        <v>0</v>
      </c>
      <c r="F230" s="42">
        <v>13477776.289999999</v>
      </c>
    </row>
    <row r="231" spans="2:7" hidden="1">
      <c r="B231" s="39" t="s">
        <v>260</v>
      </c>
      <c r="C231" s="42">
        <v>78932723.269999996</v>
      </c>
      <c r="D231" s="42">
        <v>5063400.53</v>
      </c>
      <c r="E231" s="42">
        <v>32041.919999999998</v>
      </c>
      <c r="F231" s="42">
        <v>84028165.719999999</v>
      </c>
    </row>
    <row r="232" spans="2:7" hidden="1">
      <c r="B232" s="39" t="s">
        <v>267</v>
      </c>
      <c r="C232" s="42">
        <v>626787.03</v>
      </c>
      <c r="D232" s="43">
        <v>0</v>
      </c>
      <c r="E232" s="43">
        <v>0</v>
      </c>
      <c r="F232" s="42">
        <v>626787.03</v>
      </c>
    </row>
    <row r="233" spans="2:7" hidden="1">
      <c r="B233" s="39" t="s">
        <v>268</v>
      </c>
      <c r="C233" s="42">
        <v>-626877.34</v>
      </c>
      <c r="D233" s="43">
        <v>0</v>
      </c>
      <c r="E233" s="43">
        <v>0</v>
      </c>
      <c r="F233" s="42">
        <v>-626877.34</v>
      </c>
    </row>
    <row r="234" spans="2:7" hidden="1">
      <c r="B234" s="39" t="s">
        <v>269</v>
      </c>
      <c r="C234" s="42">
        <v>-15800685.949999999</v>
      </c>
      <c r="D234" s="43">
        <v>0</v>
      </c>
      <c r="E234" s="42">
        <v>-19481.009999999998</v>
      </c>
      <c r="F234" s="42">
        <v>-15820166.960000001</v>
      </c>
    </row>
    <row r="235" spans="2:7">
      <c r="B235" s="38" t="s">
        <v>172</v>
      </c>
      <c r="C235" s="44">
        <v>66068533.100000001</v>
      </c>
      <c r="D235" s="44">
        <v>23225570.399999999</v>
      </c>
      <c r="E235" s="44">
        <v>211641.13</v>
      </c>
      <c r="F235" s="44">
        <v>89505744.629999995</v>
      </c>
      <c r="G235" s="41"/>
    </row>
    <row r="236" spans="2:7">
      <c r="B236" s="40" t="s">
        <v>173</v>
      </c>
      <c r="C236" s="45">
        <v>979298726.15999997</v>
      </c>
      <c r="D236" s="45">
        <v>380014450.72000003</v>
      </c>
      <c r="E236" s="45">
        <v>253613120.22999999</v>
      </c>
      <c r="F236" s="45">
        <v>1612926297.1099999</v>
      </c>
    </row>
  </sheetData>
  <pageMargins left="0.511811024" right="0.511811024" top="0.78740157499999996" bottom="0.78740157499999996" header="0.31496062000000002" footer="0.31496062000000002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2:I27"/>
  <sheetViews>
    <sheetView workbookViewId="0">
      <selection activeCell="C8" sqref="C8"/>
    </sheetView>
  </sheetViews>
  <sheetFormatPr defaultColWidth="11.42578125" defaultRowHeight="12.75"/>
  <cols>
    <col min="1" max="1" width="1.7109375" style="1" customWidth="1"/>
    <col min="2" max="2" width="60.42578125" style="1" bestFit="1" customWidth="1"/>
    <col min="3" max="7" width="18.7109375" style="1" customWidth="1"/>
    <col min="8" max="8" width="10.7109375" style="1" customWidth="1"/>
    <col min="9" max="9" width="15.7109375" style="1" customWidth="1"/>
    <col min="10" max="10" width="19" style="1" customWidth="1"/>
    <col min="11" max="16384" width="11.42578125" style="1"/>
  </cols>
  <sheetData>
    <row r="2" spans="2:9" ht="15">
      <c r="B2" s="3" t="s">
        <v>0</v>
      </c>
      <c r="C2" s="2" t="s">
        <v>139</v>
      </c>
      <c r="D2" s="2" t="s">
        <v>140</v>
      </c>
      <c r="E2" s="2" t="s">
        <v>141</v>
      </c>
      <c r="F2" s="2" t="s">
        <v>142</v>
      </c>
      <c r="G2" s="2" t="s">
        <v>13</v>
      </c>
      <c r="H2" s="2" t="s">
        <v>145</v>
      </c>
      <c r="I2" s="2" t="s">
        <v>144</v>
      </c>
    </row>
    <row r="3" spans="2:9">
      <c r="B3" s="5" t="s">
        <v>35</v>
      </c>
      <c r="C3" s="7">
        <f>VLOOKUP($B3,'2019'!$B$24:$O$125,14,FALSE)</f>
        <v>1002855729.4500002</v>
      </c>
      <c r="D3" s="7">
        <f>VLOOKUP($B3,'2020'!$B$24:$O$126,14,FALSE)</f>
        <v>1025044725.4899999</v>
      </c>
      <c r="E3" s="7">
        <f>VLOOKUP($B3,'2021'!$B$24:$O$125,14,FALSE)</f>
        <v>1109706910.3000002</v>
      </c>
      <c r="F3" s="7">
        <f>VLOOKUP($B3,'2022'!$B$24:$O$127,14,FALSE)</f>
        <v>968004200.36999989</v>
      </c>
      <c r="G3" s="7">
        <f t="shared" ref="G3:G18" si="0">SUM(C3:F3)</f>
        <v>4105611565.6100001</v>
      </c>
      <c r="H3" s="11">
        <f t="shared" ref="H3:H12" si="1">G3/G$19</f>
        <v>0.44673222383796807</v>
      </c>
      <c r="I3" s="21" t="s">
        <v>150</v>
      </c>
    </row>
    <row r="4" spans="2:9">
      <c r="B4" s="5" t="s">
        <v>160</v>
      </c>
      <c r="C4" s="7">
        <f>VLOOKUP($B4,'2019'!$B$24:$O$125,14,FALSE)</f>
        <v>32678670.48</v>
      </c>
      <c r="D4" s="7">
        <f>VLOOKUP($B4,'2020'!$B$24:$O$126,14,FALSE)</f>
        <v>36967137.979999997</v>
      </c>
      <c r="E4" s="7">
        <f>VLOOKUP($B4,'2021'!$B$24:$O$125,14,FALSE)</f>
        <v>36375356.380000003</v>
      </c>
      <c r="F4" s="7">
        <f>VLOOKUP($B4,'2022'!$B$24:$O$127,14,FALSE)</f>
        <v>29365258.819999997</v>
      </c>
      <c r="G4" s="7">
        <f t="shared" si="0"/>
        <v>135386423.66</v>
      </c>
      <c r="H4" s="11">
        <f t="shared" si="1"/>
        <v>1.47314175129753E-2</v>
      </c>
      <c r="I4" s="21" t="s">
        <v>152</v>
      </c>
    </row>
    <row r="5" spans="2:9">
      <c r="B5" s="5" t="s">
        <v>48</v>
      </c>
      <c r="C5" s="7">
        <f>VLOOKUP($B5,'2019'!$B$24:$O$125,14,FALSE)</f>
        <v>47670388.780000001</v>
      </c>
      <c r="D5" s="7">
        <f>VLOOKUP($B5,'2020'!$B$24:$O$126,14,FALSE)</f>
        <v>49628825.719999991</v>
      </c>
      <c r="E5" s="7">
        <f>VLOOKUP($B5,'2021'!$B$24:$O$125,14,FALSE)</f>
        <v>44401020.859999992</v>
      </c>
      <c r="F5" s="7">
        <f>VLOOKUP($B5,'2022'!$B$24:$O$127,14,FALSE)</f>
        <v>43106945.729999997</v>
      </c>
      <c r="G5" s="7">
        <f t="shared" si="0"/>
        <v>184807181.08999997</v>
      </c>
      <c r="H5" s="11">
        <f t="shared" si="1"/>
        <v>2.0108897705059768E-2</v>
      </c>
      <c r="I5" s="21" t="s">
        <v>156</v>
      </c>
    </row>
    <row r="6" spans="2:9">
      <c r="B6" s="5" t="s">
        <v>72</v>
      </c>
      <c r="C6" s="7">
        <f>VLOOKUP($B6,'2019'!$B$24:$O$125,14,FALSE)</f>
        <v>216003511.29000002</v>
      </c>
      <c r="D6" s="7">
        <f>VLOOKUP($B6,'2020'!$B$24:$O$126,14,FALSE)</f>
        <v>198705816.59000003</v>
      </c>
      <c r="E6" s="7">
        <f>VLOOKUP($B6,'2021'!$B$24:$O$125,14,FALSE)</f>
        <v>231834644.03999999</v>
      </c>
      <c r="F6" s="7">
        <f>VLOOKUP($B6,'2022'!$B$24:$O$127,14,FALSE)</f>
        <v>182119963.71000001</v>
      </c>
      <c r="G6" s="7">
        <f t="shared" si="0"/>
        <v>828663935.63000011</v>
      </c>
      <c r="H6" s="11">
        <f t="shared" si="1"/>
        <v>9.0167049868808247E-2</v>
      </c>
      <c r="I6" s="21" t="s">
        <v>150</v>
      </c>
    </row>
    <row r="7" spans="2:9">
      <c r="B7" s="5" t="s">
        <v>276</v>
      </c>
      <c r="C7" s="7">
        <f>'2019'!C165</f>
        <v>221472916.00999999</v>
      </c>
      <c r="D7" s="7">
        <f>'2020'!C173</f>
        <v>212815922.62</v>
      </c>
      <c r="E7" s="7">
        <f>'2021'!C167</f>
        <v>242926052.28999999</v>
      </c>
      <c r="F7" s="7">
        <f>'2022'!C175</f>
        <v>196229149.69</v>
      </c>
      <c r="G7" s="7">
        <f t="shared" si="0"/>
        <v>873444040.6099999</v>
      </c>
      <c r="H7" s="11">
        <f t="shared" si="1"/>
        <v>9.5039579956403303E-2</v>
      </c>
      <c r="I7" s="21" t="s">
        <v>278</v>
      </c>
    </row>
    <row r="8" spans="2:9">
      <c r="B8" s="5" t="s">
        <v>277</v>
      </c>
      <c r="C8" s="7">
        <f>SUM('2019'!D165:E165)</f>
        <v>3102739.27</v>
      </c>
      <c r="D8" s="7">
        <f>SUM('2020'!D173:E173)</f>
        <v>2435595.0100000002</v>
      </c>
      <c r="E8" s="7">
        <f>SUM('2021'!D167:E167)</f>
        <v>2789745.22</v>
      </c>
      <c r="F8" s="7">
        <f>SUM('2022'!D175:E175)</f>
        <v>2169665.02</v>
      </c>
      <c r="G8" s="7">
        <f t="shared" si="0"/>
        <v>10497744.52</v>
      </c>
      <c r="H8" s="11">
        <f t="shared" si="1"/>
        <v>1.1422611905093031E-3</v>
      </c>
      <c r="I8" s="21" t="s">
        <v>279</v>
      </c>
    </row>
    <row r="9" spans="2:9">
      <c r="B9" s="5" t="s">
        <v>76</v>
      </c>
      <c r="C9" s="7">
        <f>VLOOKUP($B9,'2019'!$B$24:$O$125,14,FALSE)</f>
        <v>1683820.4700000002</v>
      </c>
      <c r="D9" s="7">
        <f>VLOOKUP($B9,'2020'!$B$24:$O$126,14,FALSE)</f>
        <v>1829421.22</v>
      </c>
      <c r="E9" s="7">
        <f>VLOOKUP($B9,'2021'!$B$24:$O$125,14,FALSE)</f>
        <v>2359192.4200000004</v>
      </c>
      <c r="F9" s="7">
        <f>VLOOKUP($B9,'2022'!$B$24:$O$127,14,FALSE)</f>
        <v>1758386.4499999997</v>
      </c>
      <c r="G9" s="7">
        <f t="shared" si="0"/>
        <v>7630820.5600000005</v>
      </c>
      <c r="H9" s="11">
        <f t="shared" si="1"/>
        <v>8.3031075492666568E-4</v>
      </c>
      <c r="I9" s="21" t="s">
        <v>156</v>
      </c>
    </row>
    <row r="10" spans="2:9">
      <c r="B10" s="5" t="s">
        <v>90</v>
      </c>
      <c r="C10" s="7">
        <f>VLOOKUP($B10,'2019'!$B$24:$O$125,14,FALSE)</f>
        <v>71762026.580000013</v>
      </c>
      <c r="D10" s="7">
        <f>VLOOKUP($B10,'2020'!$B$24:$O$126,14,FALSE)</f>
        <v>87886792.229999989</v>
      </c>
      <c r="E10" s="7">
        <f>VLOOKUP($B10,'2021'!$B$24:$O$125,14,FALSE)</f>
        <v>115114953.46999998</v>
      </c>
      <c r="F10" s="7">
        <f>VLOOKUP($B10,'2022'!$B$24:$O$127,14,FALSE)</f>
        <v>107290361.95</v>
      </c>
      <c r="G10" s="7">
        <f t="shared" si="0"/>
        <v>382054134.22999996</v>
      </c>
      <c r="H10" s="11">
        <f t="shared" si="1"/>
        <v>4.1571368913877978E-2</v>
      </c>
      <c r="I10" s="21" t="s">
        <v>156</v>
      </c>
    </row>
    <row r="11" spans="2:9">
      <c r="B11" s="5" t="s">
        <v>287</v>
      </c>
      <c r="C11" s="7">
        <f>VLOOKUP($B11,'2019'!$B$24:$O$125,14,FALSE)</f>
        <v>5610753.7199999997</v>
      </c>
      <c r="D11" s="7">
        <f>VLOOKUP($B11,'2020'!$B$24:$O$126,14,FALSE)</f>
        <v>6074216.1699999999</v>
      </c>
      <c r="E11" s="7">
        <f>VLOOKUP($B11,'2021'!$B$24:$O$125,14,FALSE)</f>
        <v>6598635.54</v>
      </c>
      <c r="F11" s="7">
        <f>VLOOKUP($B11,'2022'!$B$24:$O$127,14,FALSE)</f>
        <v>4916121.6899999995</v>
      </c>
      <c r="G11" s="7">
        <f t="shared" si="0"/>
        <v>23199727.119999997</v>
      </c>
      <c r="H11" s="11">
        <f t="shared" si="1"/>
        <v>2.5243658644097163E-3</v>
      </c>
      <c r="I11" s="21" t="s">
        <v>150</v>
      </c>
    </row>
    <row r="12" spans="2:9">
      <c r="B12" s="23" t="s">
        <v>297</v>
      </c>
      <c r="C12" s="24">
        <f>VLOOKUP($B12,'2019'!$B$24:$O$125,14,FALSE)</f>
        <v>4683115.59</v>
      </c>
      <c r="D12" s="24">
        <f>VLOOKUP($B12,'2020'!$B$24:$O$126,14,FALSE)</f>
        <v>5818578.9299999997</v>
      </c>
      <c r="E12" s="24">
        <f>VLOOKUP($B12,'2021'!$B$24:$O$125,14,FALSE)</f>
        <v>11698355.689999999</v>
      </c>
      <c r="F12" s="24">
        <f>VLOOKUP($B12,'2022'!$B$24:$O$127,14,FALSE)</f>
        <v>7698123.9699999997</v>
      </c>
      <c r="G12" s="24">
        <f t="shared" si="0"/>
        <v>29898174.18</v>
      </c>
      <c r="H12" s="25">
        <f t="shared" si="1"/>
        <v>3.2532249158699574E-3</v>
      </c>
      <c r="I12" s="26" t="s">
        <v>156</v>
      </c>
    </row>
    <row r="13" spans="2:9">
      <c r="B13" s="52" t="s">
        <v>300</v>
      </c>
      <c r="C13" s="52">
        <f>VLOOKUP($B13,'2019'!$B$24:$O$125,14,FALSE)</f>
        <v>10192192.369999999</v>
      </c>
      <c r="D13" s="52">
        <f>VLOOKUP($B13,'2020'!$B$24:$O$126,14,FALSE)</f>
        <v>10573460.23</v>
      </c>
      <c r="E13" s="52">
        <f>VLOOKUP($B13,'2021'!$B$24:$O$125,14,FALSE)</f>
        <v>11569986.189999999</v>
      </c>
      <c r="F13" s="52">
        <f>VLOOKUP($B13,'2022'!$B$24:$O$127,14,FALSE)</f>
        <v>6737213.7400000002</v>
      </c>
      <c r="G13" s="52">
        <f t="shared" ref="G13:G14" si="2">SUM(C13:F13)</f>
        <v>39072852.530000001</v>
      </c>
      <c r="H13" s="53">
        <f t="shared" ref="H13:H14" si="3">G13/G$19</f>
        <v>4.25152307359755E-3</v>
      </c>
      <c r="I13" s="54" t="s">
        <v>153</v>
      </c>
    </row>
    <row r="14" spans="2:9">
      <c r="B14" s="23" t="s">
        <v>296</v>
      </c>
      <c r="C14" s="24">
        <f>VLOOKUP($B14,'2019'!$B$24:$O$125,14,FALSE)</f>
        <v>232233569.09</v>
      </c>
      <c r="D14" s="24">
        <f>VLOOKUP($B14,'2020'!$B$24:$O$126,14,FALSE)</f>
        <v>245397824.80999997</v>
      </c>
      <c r="E14" s="24">
        <f>VLOOKUP($B14,'2021'!$B$24:$O$125,14,FALSE)</f>
        <v>256046527.60000002</v>
      </c>
      <c r="F14" s="24">
        <f>VLOOKUP($B14,'2022'!$B$24:$O$127,14,FALSE)</f>
        <v>214485515.93000001</v>
      </c>
      <c r="G14" s="24">
        <f t="shared" si="2"/>
        <v>948163437.43000007</v>
      </c>
      <c r="H14" s="25">
        <f t="shared" si="3"/>
        <v>0.10316980897875623</v>
      </c>
      <c r="I14" s="26" t="s">
        <v>298</v>
      </c>
    </row>
    <row r="15" spans="2:9">
      <c r="B15" s="23" t="s">
        <v>102</v>
      </c>
      <c r="C15" s="24">
        <f>VLOOKUP($B15,'2019'!$B$24:$O$125,14,FALSE)</f>
        <v>111151846.86999999</v>
      </c>
      <c r="D15" s="24">
        <f>VLOOKUP($B15,'2020'!$B$24:$O$126,14,FALSE)</f>
        <v>118161625.79000002</v>
      </c>
      <c r="E15" s="24">
        <f>VLOOKUP($B15,'2021'!$B$24:$O$125,14,FALSE)</f>
        <v>115530601.44999999</v>
      </c>
      <c r="F15" s="24">
        <f>VLOOKUP($B15,'2022'!$B$24:$O$127,14,FALSE)</f>
        <v>89505744.63000001</v>
      </c>
      <c r="G15" s="24">
        <f t="shared" si="0"/>
        <v>434349818.74000001</v>
      </c>
      <c r="H15" s="25">
        <f>G15/G$19</f>
        <v>4.7261670362259152E-2</v>
      </c>
      <c r="I15" s="26" t="s">
        <v>146</v>
      </c>
    </row>
    <row r="16" spans="2:9">
      <c r="B16" s="5" t="s">
        <v>105</v>
      </c>
      <c r="C16" s="7">
        <f>VLOOKUP($B16,'2019'!$B$24:$O$125,14,FALSE)</f>
        <v>27835186.149999999</v>
      </c>
      <c r="D16" s="7">
        <f>VLOOKUP($B16,'2020'!$B$24:$O$126,14,FALSE)</f>
        <v>33639016.68</v>
      </c>
      <c r="E16" s="7">
        <f>VLOOKUP($B16,'2021'!$B$24:$O$125,14,FALSE)</f>
        <v>24848.1</v>
      </c>
      <c r="F16" s="7">
        <f>VLOOKUP($B16,'2022'!$B$24:$O$127,14,FALSE)</f>
        <v>26031476.739999998</v>
      </c>
      <c r="G16" s="7">
        <f t="shared" si="0"/>
        <v>87530527.670000002</v>
      </c>
      <c r="H16" s="11">
        <f>G16/G$19</f>
        <v>9.5242101340680847E-3</v>
      </c>
      <c r="I16" s="21" t="s">
        <v>156</v>
      </c>
    </row>
    <row r="17" spans="2:9">
      <c r="B17" s="23" t="s">
        <v>108</v>
      </c>
      <c r="C17" s="24">
        <f>VLOOKUP($B17,'2019'!$B$24:$O$125,14,FALSE)</f>
        <v>69133192.909999996</v>
      </c>
      <c r="D17" s="24">
        <f>VLOOKUP($B17,'2020'!$B$24:$O$126,14,FALSE)</f>
        <v>63113672.759999998</v>
      </c>
      <c r="E17" s="24">
        <f>VLOOKUP($B17,'2021'!$B$24:$O$125,14,FALSE)</f>
        <v>67957182.950000003</v>
      </c>
      <c r="F17" s="24">
        <f>VLOOKUP($B17,'2022'!$B$24:$O$127,14,FALSE)</f>
        <v>84173588.799999997</v>
      </c>
      <c r="G17" s="24">
        <f t="shared" si="0"/>
        <v>284377637.42000002</v>
      </c>
      <c r="H17" s="25">
        <f>G17/G$19</f>
        <v>3.0943174322325018E-2</v>
      </c>
      <c r="I17" s="26" t="s">
        <v>146</v>
      </c>
    </row>
    <row r="18" spans="2:9">
      <c r="B18" s="5" t="s">
        <v>147</v>
      </c>
      <c r="C18" s="7">
        <v>155318554.19000012</v>
      </c>
      <c r="D18" s="7">
        <v>208549224.13000125</v>
      </c>
      <c r="E18" s="7">
        <v>182000022.04000056</v>
      </c>
      <c r="F18" s="7">
        <v>269763001.71000206</v>
      </c>
      <c r="G18" s="7">
        <f t="shared" si="0"/>
        <v>815630802.07000399</v>
      </c>
      <c r="H18" s="11">
        <f>G18/G$19</f>
        <v>8.8748912608185723E-2</v>
      </c>
      <c r="I18" s="21" t="s">
        <v>151</v>
      </c>
    </row>
    <row r="19" spans="2:9">
      <c r="B19" s="8" t="s">
        <v>13</v>
      </c>
      <c r="C19" s="9">
        <f t="shared" ref="C19:H19" si="4">SUM(C3:C18)</f>
        <v>2213388213.2200003</v>
      </c>
      <c r="D19" s="9">
        <f t="shared" si="4"/>
        <v>2306641856.3600011</v>
      </c>
      <c r="E19" s="9">
        <f t="shared" si="4"/>
        <v>2436934034.5400004</v>
      </c>
      <c r="F19" s="9">
        <f t="shared" si="4"/>
        <v>2233354718.9500022</v>
      </c>
      <c r="G19" s="9">
        <f t="shared" si="4"/>
        <v>9190318823.0700035</v>
      </c>
      <c r="H19" s="12">
        <f t="shared" si="4"/>
        <v>1.0000000000000002</v>
      </c>
      <c r="I19" s="22" t="s">
        <v>146</v>
      </c>
    </row>
    <row r="21" spans="2:9">
      <c r="G21" s="56" t="s">
        <v>294</v>
      </c>
      <c r="H21" s="70">
        <f>H19-H15-H17-H12-H14</f>
        <v>0.81537212142078974</v>
      </c>
    </row>
    <row r="24" spans="2:9">
      <c r="C24" s="20" t="s">
        <v>290</v>
      </c>
    </row>
    <row r="25" spans="2:9">
      <c r="C25" s="72"/>
      <c r="D25" s="20" t="s">
        <v>292</v>
      </c>
    </row>
    <row r="26" spans="2:9">
      <c r="C26" s="71"/>
      <c r="D26" s="20" t="s">
        <v>291</v>
      </c>
    </row>
    <row r="27" spans="2:9">
      <c r="C27" s="73"/>
      <c r="D27" s="20" t="s">
        <v>293</v>
      </c>
    </row>
  </sheetData>
  <phoneticPr fontId="4" type="noConversion"/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I28"/>
  <sheetViews>
    <sheetView workbookViewId="0">
      <selection activeCell="D37" sqref="D37"/>
    </sheetView>
  </sheetViews>
  <sheetFormatPr defaultColWidth="11.42578125" defaultRowHeight="12.75"/>
  <cols>
    <col min="1" max="1" width="1.7109375" style="1" customWidth="1"/>
    <col min="2" max="2" width="40.7109375" style="1" customWidth="1"/>
    <col min="3" max="7" width="16.7109375" style="1" customWidth="1"/>
    <col min="8" max="8" width="13.42578125" style="1" customWidth="1"/>
    <col min="9" max="9" width="15.42578125" style="1" customWidth="1"/>
    <col min="10" max="10" width="19" style="1" customWidth="1"/>
    <col min="11" max="16384" width="11.42578125" style="1"/>
  </cols>
  <sheetData>
    <row r="1" spans="2:9" ht="13.5" thickBot="1"/>
    <row r="2" spans="2:9" ht="15">
      <c r="B2" s="68" t="s">
        <v>0</v>
      </c>
      <c r="C2" s="69" t="s">
        <v>139</v>
      </c>
      <c r="D2" s="69" t="s">
        <v>140</v>
      </c>
      <c r="E2" s="69" t="s">
        <v>141</v>
      </c>
      <c r="F2" s="69" t="s">
        <v>142</v>
      </c>
      <c r="G2" s="69" t="s">
        <v>13</v>
      </c>
      <c r="H2" s="69" t="s">
        <v>145</v>
      </c>
      <c r="I2" s="69" t="s">
        <v>144</v>
      </c>
    </row>
    <row r="3" spans="2:9">
      <c r="B3" s="5" t="s">
        <v>35</v>
      </c>
      <c r="C3" s="7">
        <f>VLOOKUP($B3,'2019'!$B$24:$O$125,14,FALSE)</f>
        <v>1002855729.4500002</v>
      </c>
      <c r="D3" s="7">
        <f>VLOOKUP($B3,'2020'!$B$24:$O$126,14,FALSE)</f>
        <v>1025044725.4899999</v>
      </c>
      <c r="E3" s="7">
        <f>VLOOKUP($B3,'2021'!$B$24:$O$125,14,FALSE)</f>
        <v>1109706910.3000002</v>
      </c>
      <c r="F3" s="7">
        <f>VLOOKUP($B3,'2022'!$B$24:$O$127,14,FALSE)</f>
        <v>968004200.36999989</v>
      </c>
      <c r="G3" s="7">
        <f t="shared" ref="G3:G13" si="0">SUM(C3:F3)</f>
        <v>4105611565.6100001</v>
      </c>
      <c r="H3" s="11">
        <f t="shared" ref="H3:H13" si="1">G3/G$14</f>
        <v>0.55075931340945772</v>
      </c>
      <c r="I3" s="21" t="s">
        <v>150</v>
      </c>
    </row>
    <row r="4" spans="2:9">
      <c r="B4" s="5" t="s">
        <v>160</v>
      </c>
      <c r="C4" s="7">
        <f>VLOOKUP($B4,'2019'!$B$24:$O$125,14,FALSE)</f>
        <v>32678670.48</v>
      </c>
      <c r="D4" s="7">
        <f>VLOOKUP($B4,'2020'!$B$24:$O$126,14,FALSE)</f>
        <v>36967137.979999997</v>
      </c>
      <c r="E4" s="7">
        <f>VLOOKUP($B4,'2021'!$B$24:$O$125,14,FALSE)</f>
        <v>36375356.380000003</v>
      </c>
      <c r="F4" s="7">
        <f>VLOOKUP($B4,'2022'!$B$24:$O$127,14,FALSE)</f>
        <v>29365258.819999997</v>
      </c>
      <c r="G4" s="7">
        <f t="shared" si="0"/>
        <v>135386423.66</v>
      </c>
      <c r="H4" s="11">
        <f t="shared" si="1"/>
        <v>1.8161809160059897E-2</v>
      </c>
      <c r="I4" s="21" t="s">
        <v>152</v>
      </c>
    </row>
    <row r="5" spans="2:9">
      <c r="B5" s="5" t="s">
        <v>48</v>
      </c>
      <c r="C5" s="7">
        <f>VLOOKUP($B5,'2019'!$B$24:$O$125,14,FALSE)</f>
        <v>47670388.780000001</v>
      </c>
      <c r="D5" s="7">
        <f>VLOOKUP($B5,'2020'!$B$24:$O$126,14,FALSE)</f>
        <v>49628825.719999991</v>
      </c>
      <c r="E5" s="7">
        <f>VLOOKUP($B5,'2021'!$B$24:$O$125,14,FALSE)</f>
        <v>44401020.859999992</v>
      </c>
      <c r="F5" s="7">
        <f>VLOOKUP($B5,'2022'!$B$24:$O$127,14,FALSE)</f>
        <v>43106945.729999997</v>
      </c>
      <c r="G5" s="7">
        <f t="shared" si="0"/>
        <v>184807181.08999997</v>
      </c>
      <c r="H5" s="11">
        <f t="shared" si="1"/>
        <v>2.479150171507832E-2</v>
      </c>
      <c r="I5" s="21" t="s">
        <v>156</v>
      </c>
    </row>
    <row r="6" spans="2:9">
      <c r="B6" s="5" t="s">
        <v>72</v>
      </c>
      <c r="C6" s="7">
        <f>VLOOKUP($B6,'2019'!$B$24:$O$125,14,FALSE)</f>
        <v>216003511.29000002</v>
      </c>
      <c r="D6" s="7">
        <f>VLOOKUP($B6,'2020'!$B$24:$O$126,14,FALSE)</f>
        <v>198705816.59000003</v>
      </c>
      <c r="E6" s="7">
        <f>VLOOKUP($B6,'2021'!$B$24:$O$125,14,FALSE)</f>
        <v>231834644.03999999</v>
      </c>
      <c r="F6" s="7">
        <f>VLOOKUP($B6,'2022'!$B$24:$O$127,14,FALSE)</f>
        <v>182119963.71000001</v>
      </c>
      <c r="G6" s="7">
        <f t="shared" si="0"/>
        <v>828663935.63000011</v>
      </c>
      <c r="H6" s="11">
        <f t="shared" si="1"/>
        <v>0.11116355576783556</v>
      </c>
      <c r="I6" s="21" t="s">
        <v>150</v>
      </c>
    </row>
    <row r="7" spans="2:9">
      <c r="B7" s="5" t="s">
        <v>276</v>
      </c>
      <c r="C7" s="7">
        <f>'2019'!C165</f>
        <v>221472916.00999999</v>
      </c>
      <c r="D7" s="7">
        <f>'2020'!C173</f>
        <v>212815922.62</v>
      </c>
      <c r="E7" s="7">
        <f>'2021'!C167</f>
        <v>242926052.28999999</v>
      </c>
      <c r="F7" s="7">
        <f>'2022'!C175</f>
        <v>196229149.69</v>
      </c>
      <c r="G7" s="7">
        <f t="shared" si="0"/>
        <v>873444040.6099999</v>
      </c>
      <c r="H7" s="11">
        <f t="shared" si="1"/>
        <v>0.11717071437966682</v>
      </c>
      <c r="I7" s="21" t="s">
        <v>278</v>
      </c>
    </row>
    <row r="8" spans="2:9">
      <c r="B8" s="5" t="s">
        <v>277</v>
      </c>
      <c r="C8" s="7">
        <f>SUM('2019'!D165:E165)</f>
        <v>3102739.27</v>
      </c>
      <c r="D8" s="7">
        <f>SUM('2020'!D173:E173)</f>
        <v>2435595.0100000002</v>
      </c>
      <c r="E8" s="7">
        <f>SUM('2021'!D167:E167)</f>
        <v>2789745.22</v>
      </c>
      <c r="F8" s="7">
        <f>SUM('2022'!D175:E175)</f>
        <v>2169665.02</v>
      </c>
      <c r="G8" s="7">
        <f t="shared" si="0"/>
        <v>10497744.52</v>
      </c>
      <c r="H8" s="11">
        <f t="shared" si="1"/>
        <v>1.4082507494407996E-3</v>
      </c>
      <c r="I8" s="21" t="s">
        <v>279</v>
      </c>
    </row>
    <row r="9" spans="2:9">
      <c r="B9" s="5" t="s">
        <v>76</v>
      </c>
      <c r="C9" s="7">
        <f>VLOOKUP($B9,'2019'!$B$24:$O$125,14,FALSE)</f>
        <v>1683820.4700000002</v>
      </c>
      <c r="D9" s="7">
        <f>VLOOKUP($B9,'2020'!$B$24:$O$126,14,FALSE)</f>
        <v>1829421.22</v>
      </c>
      <c r="E9" s="7">
        <f>VLOOKUP($B9,'2021'!$B$24:$O$125,14,FALSE)</f>
        <v>2359192.4200000004</v>
      </c>
      <c r="F9" s="7">
        <f>VLOOKUP($B9,'2022'!$B$24:$O$127,14,FALSE)</f>
        <v>1758386.4499999997</v>
      </c>
      <c r="G9" s="7">
        <f t="shared" si="0"/>
        <v>7630820.5600000005</v>
      </c>
      <c r="H9" s="11">
        <f t="shared" si="1"/>
        <v>1.0236588204251957E-3</v>
      </c>
      <c r="I9" s="21" t="s">
        <v>156</v>
      </c>
    </row>
    <row r="10" spans="2:9">
      <c r="B10" s="5" t="s">
        <v>90</v>
      </c>
      <c r="C10" s="7">
        <f>VLOOKUP($B10,'2019'!$B$24:$O$125,14,FALSE)</f>
        <v>71762026.580000013</v>
      </c>
      <c r="D10" s="7">
        <f>VLOOKUP($B10,'2020'!$B$24:$O$126,14,FALSE)</f>
        <v>87886792.229999989</v>
      </c>
      <c r="E10" s="7">
        <f>VLOOKUP($B10,'2021'!$B$24:$O$125,14,FALSE)</f>
        <v>115114953.46999998</v>
      </c>
      <c r="F10" s="7">
        <f>VLOOKUP($B10,'2022'!$B$24:$O$127,14,FALSE)</f>
        <v>107290361.95</v>
      </c>
      <c r="G10" s="7">
        <f t="shared" si="0"/>
        <v>382054134.22999996</v>
      </c>
      <c r="H10" s="11">
        <f t="shared" si="1"/>
        <v>5.1251773162446258E-2</v>
      </c>
      <c r="I10" s="21" t="s">
        <v>156</v>
      </c>
    </row>
    <row r="11" spans="2:9">
      <c r="B11" s="5" t="s">
        <v>287</v>
      </c>
      <c r="C11" s="7">
        <f>VLOOKUP($B11,'2019'!$B$24:$O$125,14,FALSE)</f>
        <v>5610753.7199999997</v>
      </c>
      <c r="D11" s="7">
        <f>VLOOKUP($B11,'2020'!$B$24:$O$126,14,FALSE)</f>
        <v>6074216.1699999999</v>
      </c>
      <c r="E11" s="7">
        <f>VLOOKUP($B11,'2021'!$B$24:$O$125,14,FALSE)</f>
        <v>6598635.54</v>
      </c>
      <c r="F11" s="7">
        <f>VLOOKUP($B11,'2022'!$B$24:$O$127,14,FALSE)</f>
        <v>4916121.6899999995</v>
      </c>
      <c r="G11" s="7">
        <f t="shared" si="0"/>
        <v>23199727.119999997</v>
      </c>
      <c r="H11" s="11">
        <f t="shared" si="1"/>
        <v>3.1121954855462645E-3</v>
      </c>
      <c r="I11" s="21" t="s">
        <v>150</v>
      </c>
    </row>
    <row r="12" spans="2:9">
      <c r="B12" s="5" t="s">
        <v>105</v>
      </c>
      <c r="C12" s="7">
        <f>VLOOKUP($B12,'2019'!$B$24:$O$125,14,FALSE)</f>
        <v>27835186.149999999</v>
      </c>
      <c r="D12" s="7">
        <f>VLOOKUP($B12,'2020'!$B$24:$O$126,14,FALSE)</f>
        <v>33639016.68</v>
      </c>
      <c r="E12" s="7">
        <f>VLOOKUP($B12,'2021'!$B$24:$O$125,14,FALSE)</f>
        <v>24848.1</v>
      </c>
      <c r="F12" s="7">
        <f>VLOOKUP($B12,'2022'!$B$24:$O$127,14,FALSE)</f>
        <v>26031476.739999998</v>
      </c>
      <c r="G12" s="7">
        <f t="shared" si="0"/>
        <v>87530527.670000002</v>
      </c>
      <c r="H12" s="11">
        <f t="shared" si="1"/>
        <v>1.1742039535767456E-2</v>
      </c>
      <c r="I12" s="21" t="s">
        <v>156</v>
      </c>
    </row>
    <row r="13" spans="2:9">
      <c r="B13" s="5" t="s">
        <v>147</v>
      </c>
      <c r="C13" s="7">
        <v>155318554.19000012</v>
      </c>
      <c r="D13" s="7">
        <v>208549224.13000125</v>
      </c>
      <c r="E13" s="7">
        <v>182000022.04000056</v>
      </c>
      <c r="F13" s="7">
        <v>269763001.71000206</v>
      </c>
      <c r="G13" s="7">
        <f t="shared" si="0"/>
        <v>815630802.07000399</v>
      </c>
      <c r="H13" s="11">
        <f t="shared" si="1"/>
        <v>0.1094151878142757</v>
      </c>
      <c r="I13" s="21" t="s">
        <v>151</v>
      </c>
    </row>
    <row r="14" spans="2:9" ht="13.5" thickBot="1">
      <c r="B14" s="64" t="s">
        <v>13</v>
      </c>
      <c r="C14" s="65">
        <f t="shared" ref="C14:H14" si="2">SUM(C3:C13)</f>
        <v>1785994296.3900003</v>
      </c>
      <c r="D14" s="65">
        <f t="shared" si="2"/>
        <v>1863576693.8400011</v>
      </c>
      <c r="E14" s="65">
        <f t="shared" si="2"/>
        <v>1974131380.6600008</v>
      </c>
      <c r="F14" s="65">
        <f t="shared" si="2"/>
        <v>1830754531.880002</v>
      </c>
      <c r="G14" s="65">
        <f t="shared" si="2"/>
        <v>7454456902.7700043</v>
      </c>
      <c r="H14" s="66">
        <f t="shared" si="2"/>
        <v>1</v>
      </c>
      <c r="I14" s="67" t="s">
        <v>146</v>
      </c>
    </row>
    <row r="18" spans="2:9" ht="13.5" thickBot="1"/>
    <row r="19" spans="2:9" ht="20.100000000000001" customHeight="1">
      <c r="C19" s="30" t="s">
        <v>157</v>
      </c>
      <c r="D19" s="34">
        <f>D20-D21</f>
        <v>9.1122056401085148E-3</v>
      </c>
      <c r="F19" s="28"/>
      <c r="G19" s="29" t="s">
        <v>148</v>
      </c>
      <c r="H19" s="29" t="s">
        <v>149</v>
      </c>
    </row>
    <row r="20" spans="2:9" ht="20.100000000000001" customHeight="1">
      <c r="C20" s="31" t="s">
        <v>158</v>
      </c>
      <c r="D20" s="33">
        <v>9.1122056401085148E-3</v>
      </c>
      <c r="F20" s="13" t="s">
        <v>156</v>
      </c>
      <c r="G20" s="14">
        <f>H5+H9+H10+H12</f>
        <v>8.8808973233717226E-2</v>
      </c>
      <c r="H20" s="15">
        <f t="shared" ref="H20:H25" si="3">ROUND(G20,4)</f>
        <v>8.8800000000000004E-2</v>
      </c>
    </row>
    <row r="21" spans="2:9" ht="20.100000000000001" customHeight="1" thickBot="1">
      <c r="C21" s="32" t="s">
        <v>159</v>
      </c>
      <c r="D21" s="35">
        <v>0</v>
      </c>
      <c r="F21" s="13" t="s">
        <v>150</v>
      </c>
      <c r="G21" s="14">
        <f>H3+H6+H11</f>
        <v>0.66503506466283957</v>
      </c>
      <c r="H21" s="15">
        <f t="shared" si="3"/>
        <v>0.66500000000000004</v>
      </c>
    </row>
    <row r="22" spans="2:9" ht="20.100000000000001" customHeight="1">
      <c r="F22" s="16" t="s">
        <v>151</v>
      </c>
      <c r="G22" s="17">
        <f>H13</f>
        <v>0.1094151878142757</v>
      </c>
      <c r="H22" s="18">
        <f t="shared" si="3"/>
        <v>0.1094</v>
      </c>
    </row>
    <row r="23" spans="2:9" ht="20.100000000000001" customHeight="1">
      <c r="F23" s="55" t="str">
        <f>I7</f>
        <v>ANEEL (alta)</v>
      </c>
      <c r="G23" s="17">
        <f>H7</f>
        <v>0.11717071437966682</v>
      </c>
      <c r="H23" s="18">
        <f t="shared" si="3"/>
        <v>0.1172</v>
      </c>
    </row>
    <row r="24" spans="2:9" ht="20.100000000000001" customHeight="1">
      <c r="F24" s="55" t="str">
        <f>I8</f>
        <v>ANEEL (baixa)</v>
      </c>
      <c r="G24" s="17">
        <f>H8</f>
        <v>1.4082507494407996E-3</v>
      </c>
      <c r="H24" s="18">
        <f t="shared" si="3"/>
        <v>1.4E-3</v>
      </c>
    </row>
    <row r="25" spans="2:9" ht="20.100000000000001" customHeight="1" thickBot="1">
      <c r="F25" s="78" t="s">
        <v>152</v>
      </c>
      <c r="G25" s="79">
        <f>H4</f>
        <v>1.8161809160059897E-2</v>
      </c>
      <c r="H25" s="80">
        <f t="shared" si="3"/>
        <v>1.8200000000000001E-2</v>
      </c>
    </row>
    <row r="26" spans="2:9">
      <c r="E26" s="27"/>
      <c r="G26" s="77"/>
    </row>
    <row r="28" spans="2:9">
      <c r="B28" s="81" t="str">
        <f>IF(G20&lt;&gt;0,"IRT = ("&amp;H20&amp;" x IPCA + "&amp;H21&amp;" x INPC + "&amp;H22&amp;" x INCC + "&amp;H23&amp;" x ANEEL (alta) + "&amp;H24&amp;" x ANEEL (baixa) + "&amp;H25&amp;" x IGP-M) - Fator X")</f>
        <v>IRT = (0,0888 x IPCA + 0,665 x INPC + 0,1094 x INCC + 0,1172 x ANEEL (alta) + 0,0014 x ANEEL (baixa) + 0,0182 x IGP-M) - Fator X</v>
      </c>
      <c r="C28" s="81"/>
      <c r="D28" s="81"/>
      <c r="E28" s="81"/>
      <c r="F28" s="81"/>
      <c r="G28" s="81"/>
      <c r="H28" s="81"/>
      <c r="I28" s="81"/>
    </row>
  </sheetData>
  <mergeCells count="1">
    <mergeCell ref="B28:I28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DF631-185D-4ED9-B6E7-BA37DA69D702}">
  <dimension ref="B1:J31"/>
  <sheetViews>
    <sheetView tabSelected="1" workbookViewId="0">
      <selection activeCell="I33" sqref="I33"/>
    </sheetView>
  </sheetViews>
  <sheetFormatPr defaultColWidth="11.42578125" defaultRowHeight="12.75"/>
  <cols>
    <col min="1" max="1" width="1.7109375" style="1" customWidth="1"/>
    <col min="2" max="2" width="14.7109375" style="1" customWidth="1"/>
    <col min="3" max="3" width="59.85546875" style="1" bestFit="1" customWidth="1"/>
    <col min="4" max="7" width="16.7109375" style="1" customWidth="1"/>
    <col min="8" max="8" width="18.7109375" style="1" customWidth="1"/>
    <col min="9" max="9" width="13.42578125" style="1" customWidth="1"/>
    <col min="10" max="10" width="16.140625" style="1" customWidth="1"/>
    <col min="11" max="11" width="19" style="1" customWidth="1"/>
    <col min="12" max="16384" width="11.42578125" style="1"/>
  </cols>
  <sheetData>
    <row r="1" spans="2:10" ht="13.5" thickBot="1"/>
    <row r="2" spans="2:10" ht="15">
      <c r="B2" s="68"/>
      <c r="C2" s="68" t="s">
        <v>0</v>
      </c>
      <c r="D2" s="69" t="s">
        <v>139</v>
      </c>
      <c r="E2" s="69" t="s">
        <v>140</v>
      </c>
      <c r="F2" s="69" t="s">
        <v>141</v>
      </c>
      <c r="G2" s="69" t="s">
        <v>142</v>
      </c>
      <c r="H2" s="69" t="s">
        <v>13</v>
      </c>
      <c r="I2" s="69" t="s">
        <v>145</v>
      </c>
      <c r="J2" s="69" t="s">
        <v>144</v>
      </c>
    </row>
    <row r="3" spans="2:10">
      <c r="B3" s="74" t="s">
        <v>280</v>
      </c>
      <c r="C3" s="52" t="s">
        <v>300</v>
      </c>
      <c r="D3" s="52">
        <f>VLOOKUP($C3,'2019'!$B$24:$O$125,14,FALSE)</f>
        <v>10192192.369999999</v>
      </c>
      <c r="E3" s="52">
        <f>VLOOKUP($C3,'2020'!$B$24:$O$126,14,FALSE)</f>
        <v>10573460.23</v>
      </c>
      <c r="F3" s="52">
        <f>VLOOKUP($C3,'2021'!$B$24:$O$125,14,FALSE)</f>
        <v>11569986.189999999</v>
      </c>
      <c r="G3" s="52">
        <f>VLOOKUP($C3,'2022'!$B$24:$O$127,14,FALSE)</f>
        <v>6737213.7400000002</v>
      </c>
      <c r="H3" s="52">
        <f t="shared" ref="H3:H14" si="0">SUM(D3:G3)</f>
        <v>39072852.530000001</v>
      </c>
      <c r="I3" s="53">
        <f>H3/H$15</f>
        <v>5.214211967646442E-3</v>
      </c>
      <c r="J3" s="54" t="s">
        <v>153</v>
      </c>
    </row>
    <row r="4" spans="2:10">
      <c r="B4" s="82" t="s">
        <v>281</v>
      </c>
      <c r="C4" s="5" t="s">
        <v>35</v>
      </c>
      <c r="D4" s="7">
        <f>VLOOKUP($C4,'2019'!$B$24:$O$125,14,FALSE)</f>
        <v>1002855729.4500002</v>
      </c>
      <c r="E4" s="7">
        <f>VLOOKUP($C4,'2020'!$B$24:$O$126,14,FALSE)</f>
        <v>1025044725.4899999</v>
      </c>
      <c r="F4" s="7">
        <f>VLOOKUP($C4,'2021'!$B$24:$O$125,14,FALSE)</f>
        <v>1109706910.3000002</v>
      </c>
      <c r="G4" s="7">
        <f>VLOOKUP($C4,'2022'!$B$24:$O$127,14,FALSE)</f>
        <v>968004200.36999989</v>
      </c>
      <c r="H4" s="7">
        <f t="shared" si="0"/>
        <v>4105611565.6100001</v>
      </c>
      <c r="I4" s="11">
        <f>H4/H$15</f>
        <v>0.54788753760618536</v>
      </c>
      <c r="J4" s="21" t="s">
        <v>150</v>
      </c>
    </row>
    <row r="5" spans="2:10">
      <c r="B5" s="82"/>
      <c r="C5" s="5" t="s">
        <v>160</v>
      </c>
      <c r="D5" s="7">
        <f>VLOOKUP($C5,'2019'!$B$24:$O$125,14,FALSE)</f>
        <v>32678670.48</v>
      </c>
      <c r="E5" s="7">
        <f>VLOOKUP($C5,'2020'!$B$24:$O$126,14,FALSE)</f>
        <v>36967137.979999997</v>
      </c>
      <c r="F5" s="7">
        <f>VLOOKUP($C5,'2021'!$B$24:$O$125,14,FALSE)</f>
        <v>36375356.380000003</v>
      </c>
      <c r="G5" s="7">
        <f>VLOOKUP($C5,'2022'!$B$24:$O$127,14,FALSE)</f>
        <v>29365258.819999997</v>
      </c>
      <c r="H5" s="7">
        <f t="shared" si="0"/>
        <v>135386423.66</v>
      </c>
      <c r="I5" s="11">
        <f t="shared" ref="I5:I14" si="1">H5/H$15</f>
        <v>1.8067109637383401E-2</v>
      </c>
      <c r="J5" s="21" t="s">
        <v>152</v>
      </c>
    </row>
    <row r="6" spans="2:10">
      <c r="B6" s="82"/>
      <c r="C6" s="5" t="s">
        <v>48</v>
      </c>
      <c r="D6" s="7">
        <f>VLOOKUP($C6,'2019'!$B$24:$O$125,14,FALSE)</f>
        <v>47670388.780000001</v>
      </c>
      <c r="E6" s="7">
        <f>VLOOKUP($C6,'2020'!$B$24:$O$126,14,FALSE)</f>
        <v>49628825.719999991</v>
      </c>
      <c r="F6" s="7">
        <f>VLOOKUP($C6,'2021'!$B$24:$O$125,14,FALSE)</f>
        <v>44401020.859999992</v>
      </c>
      <c r="G6" s="7">
        <f>VLOOKUP($C6,'2022'!$B$24:$O$127,14,FALSE)</f>
        <v>43106945.729999997</v>
      </c>
      <c r="H6" s="7">
        <f t="shared" si="0"/>
        <v>184807181.08999997</v>
      </c>
      <c r="I6" s="11">
        <f t="shared" si="1"/>
        <v>2.4662233570139629E-2</v>
      </c>
      <c r="J6" s="21" t="s">
        <v>156</v>
      </c>
    </row>
    <row r="7" spans="2:10">
      <c r="B7" s="82"/>
      <c r="C7" s="5" t="s">
        <v>72</v>
      </c>
      <c r="D7" s="7">
        <f>VLOOKUP($C7,'2019'!$B$24:$O$125,14,FALSE)</f>
        <v>216003511.29000002</v>
      </c>
      <c r="E7" s="7">
        <f>VLOOKUP($C7,'2020'!$B$24:$O$126,14,FALSE)</f>
        <v>198705816.59000003</v>
      </c>
      <c r="F7" s="7">
        <f>VLOOKUP($C7,'2021'!$B$24:$O$125,14,FALSE)</f>
        <v>231834644.03999999</v>
      </c>
      <c r="G7" s="7">
        <f>VLOOKUP($C7,'2022'!$B$24:$O$127,14,FALSE)</f>
        <v>182119963.71000001</v>
      </c>
      <c r="H7" s="7">
        <f t="shared" si="0"/>
        <v>828663935.63000011</v>
      </c>
      <c r="I7" s="11">
        <f t="shared" si="1"/>
        <v>0.11058392542498477</v>
      </c>
      <c r="J7" s="21" t="s">
        <v>150</v>
      </c>
    </row>
    <row r="8" spans="2:10">
      <c r="B8" s="82"/>
      <c r="C8" s="5" t="s">
        <v>276</v>
      </c>
      <c r="D8" s="7">
        <f>'2019'!C165</f>
        <v>221472916.00999999</v>
      </c>
      <c r="E8" s="7">
        <f>'2020'!C173</f>
        <v>212815922.62</v>
      </c>
      <c r="F8" s="7">
        <f>'2021'!C167</f>
        <v>242926052.28999999</v>
      </c>
      <c r="G8" s="7">
        <f>'2022'!C175</f>
        <v>196229149.69</v>
      </c>
      <c r="H8" s="7">
        <f t="shared" si="0"/>
        <v>873444040.6099999</v>
      </c>
      <c r="I8" s="11">
        <f t="shared" si="1"/>
        <v>0.11655976143849066</v>
      </c>
      <c r="J8" s="21" t="s">
        <v>278</v>
      </c>
    </row>
    <row r="9" spans="2:10">
      <c r="B9" s="82"/>
      <c r="C9" s="5" t="s">
        <v>277</v>
      </c>
      <c r="D9" s="7">
        <f>SUM('2019'!D165:E165)</f>
        <v>3102739.27</v>
      </c>
      <c r="E9" s="7">
        <f>SUM('2020'!D173:E173)</f>
        <v>2435595.0100000002</v>
      </c>
      <c r="F9" s="7">
        <f>SUM('2021'!D167:E167)</f>
        <v>2789745.22</v>
      </c>
      <c r="G9" s="7">
        <f>SUM('2022'!D175:E175)</f>
        <v>2169665.02</v>
      </c>
      <c r="H9" s="7">
        <f t="shared" si="0"/>
        <v>10497744.52</v>
      </c>
      <c r="I9" s="11">
        <f t="shared" si="1"/>
        <v>1.400907831529618E-3</v>
      </c>
      <c r="J9" s="21" t="s">
        <v>279</v>
      </c>
    </row>
    <row r="10" spans="2:10">
      <c r="B10" s="82"/>
      <c r="C10" s="5" t="s">
        <v>76</v>
      </c>
      <c r="D10" s="7">
        <f>VLOOKUP($C10,'2019'!$B$24:$O$125,14,FALSE)</f>
        <v>1683820.4700000002</v>
      </c>
      <c r="E10" s="7">
        <f>VLOOKUP($C10,'2020'!$B$24:$O$126,14,FALSE)</f>
        <v>1829421.22</v>
      </c>
      <c r="F10" s="7">
        <f>VLOOKUP($C10,'2021'!$B$24:$O$125,14,FALSE)</f>
        <v>2359192.4200000004</v>
      </c>
      <c r="G10" s="7">
        <f>VLOOKUP($C10,'2022'!$B$24:$O$127,14,FALSE)</f>
        <v>1758386.4499999997</v>
      </c>
      <c r="H10" s="7">
        <f t="shared" si="0"/>
        <v>7630820.5600000005</v>
      </c>
      <c r="I10" s="11">
        <f t="shared" si="1"/>
        <v>1.0183212463529478E-3</v>
      </c>
      <c r="J10" s="21" t="s">
        <v>156</v>
      </c>
    </row>
    <row r="11" spans="2:10">
      <c r="B11" s="82"/>
      <c r="C11" s="5" t="s">
        <v>90</v>
      </c>
      <c r="D11" s="7">
        <f>VLOOKUP($C11,'2019'!$B$24:$O$125,14,FALSE)</f>
        <v>71762026.580000013</v>
      </c>
      <c r="E11" s="7">
        <f>VLOOKUP($C11,'2020'!$B$24:$O$126,14,FALSE)</f>
        <v>87886792.229999989</v>
      </c>
      <c r="F11" s="7">
        <f>VLOOKUP($C11,'2021'!$B$24:$O$125,14,FALSE)</f>
        <v>115114953.46999998</v>
      </c>
      <c r="G11" s="7">
        <f>VLOOKUP($C11,'2022'!$B$24:$O$127,14,FALSE)</f>
        <v>107290361.95</v>
      </c>
      <c r="H11" s="7">
        <f t="shared" si="0"/>
        <v>382054134.22999996</v>
      </c>
      <c r="I11" s="11">
        <f t="shared" si="1"/>
        <v>5.0984535553459526E-2</v>
      </c>
      <c r="J11" s="21" t="s">
        <v>156</v>
      </c>
    </row>
    <row r="12" spans="2:10">
      <c r="B12" s="82"/>
      <c r="C12" s="5" t="s">
        <v>287</v>
      </c>
      <c r="D12" s="7">
        <f>VLOOKUP($C12,'2019'!$B$24:$O$125,14,FALSE)</f>
        <v>5610753.7199999997</v>
      </c>
      <c r="E12" s="7">
        <f>VLOOKUP($C12,'2020'!$B$24:$O$126,14,FALSE)</f>
        <v>6074216.1699999999</v>
      </c>
      <c r="F12" s="7">
        <f>VLOOKUP($C12,'2021'!$B$24:$O$125,14,FALSE)</f>
        <v>6598635.54</v>
      </c>
      <c r="G12" s="7">
        <f>VLOOKUP($C12,'2022'!$B$24:$O$127,14,FALSE)</f>
        <v>4916121.6899999995</v>
      </c>
      <c r="H12" s="7">
        <f t="shared" si="0"/>
        <v>23199727.119999997</v>
      </c>
      <c r="I12" s="11">
        <f t="shared" si="1"/>
        <v>3.0959678385998738E-3</v>
      </c>
      <c r="J12" s="21" t="s">
        <v>150</v>
      </c>
    </row>
    <row r="13" spans="2:10">
      <c r="B13" s="82"/>
      <c r="C13" s="5" t="s">
        <v>105</v>
      </c>
      <c r="D13" s="7">
        <f>VLOOKUP($C13,'2019'!$B$24:$O$125,14,FALSE)</f>
        <v>27835186.149999999</v>
      </c>
      <c r="E13" s="7">
        <f>VLOOKUP($C13,'2020'!$B$24:$O$126,14,FALSE)</f>
        <v>33639016.68</v>
      </c>
      <c r="F13" s="7">
        <f>VLOOKUP($C13,'2021'!$B$24:$O$125,14,FALSE)</f>
        <v>24848.1</v>
      </c>
      <c r="G13" s="7">
        <f>VLOOKUP($C13,'2022'!$B$24:$O$127,14,FALSE)</f>
        <v>26031476.739999998</v>
      </c>
      <c r="H13" s="7">
        <f t="shared" si="0"/>
        <v>87530527.670000002</v>
      </c>
      <c r="I13" s="11">
        <f t="shared" si="1"/>
        <v>1.1680814052695478E-2</v>
      </c>
      <c r="J13" s="21" t="s">
        <v>156</v>
      </c>
    </row>
    <row r="14" spans="2:10">
      <c r="B14" s="82"/>
      <c r="C14" s="5" t="s">
        <v>147</v>
      </c>
      <c r="D14" s="7">
        <v>155318554.19000012</v>
      </c>
      <c r="E14" s="7">
        <v>208549224.13000125</v>
      </c>
      <c r="F14" s="7">
        <v>182000022.04000056</v>
      </c>
      <c r="G14" s="7">
        <v>269763001.71000206</v>
      </c>
      <c r="H14" s="7">
        <f t="shared" si="0"/>
        <v>815630802.07000399</v>
      </c>
      <c r="I14" s="11">
        <f t="shared" si="1"/>
        <v>0.10884467383253221</v>
      </c>
      <c r="J14" s="21" t="s">
        <v>151</v>
      </c>
    </row>
    <row r="15" spans="2:10" ht="13.5" thickBot="1">
      <c r="B15" s="64"/>
      <c r="C15" s="64" t="s">
        <v>13</v>
      </c>
      <c r="D15" s="65">
        <f>SUM(D4:D14)</f>
        <v>1785994296.3900003</v>
      </c>
      <c r="E15" s="65">
        <f>SUM(E4:E14)</f>
        <v>1863576693.8400011</v>
      </c>
      <c r="F15" s="65">
        <f>SUM(F4:F14)</f>
        <v>1974131380.6600008</v>
      </c>
      <c r="G15" s="65">
        <f>SUM(G4:G14)</f>
        <v>1830754531.880002</v>
      </c>
      <c r="H15" s="65">
        <f>SUM(H3:H14)</f>
        <v>7493529755.300005</v>
      </c>
      <c r="I15" s="66">
        <f>SUM(I3:I14)</f>
        <v>1</v>
      </c>
      <c r="J15" s="67" t="s">
        <v>146</v>
      </c>
    </row>
    <row r="19" spans="4:9" ht="13.5" thickBot="1"/>
    <row r="20" spans="4:9" ht="20.100000000000001" customHeight="1">
      <c r="F20" s="29"/>
      <c r="G20" s="29"/>
      <c r="H20" s="29" t="s">
        <v>148</v>
      </c>
      <c r="I20" s="29" t="s">
        <v>149</v>
      </c>
    </row>
    <row r="21" spans="4:9" ht="20.100000000000001" customHeight="1">
      <c r="F21" s="57" t="s">
        <v>295</v>
      </c>
      <c r="G21" s="57"/>
      <c r="H21" s="19">
        <f>SUM(I3:I3)</f>
        <v>5.214211967646442E-3</v>
      </c>
      <c r="I21" s="75">
        <f>ROUND(H21,4)</f>
        <v>5.1999999999999998E-3</v>
      </c>
    </row>
    <row r="22" spans="4:9" ht="20.100000000000001" customHeight="1" thickBot="1">
      <c r="F22" s="62" t="s">
        <v>289</v>
      </c>
      <c r="G22" s="62"/>
      <c r="H22" s="63">
        <f>SUM(I4:I14)</f>
        <v>0.9947857880323534</v>
      </c>
      <c r="I22" s="76">
        <f t="shared" ref="I22" si="2">ROUND(H22,4)</f>
        <v>0.99480000000000002</v>
      </c>
    </row>
    <row r="23" spans="4:9">
      <c r="F23" s="27"/>
    </row>
    <row r="25" spans="4:9">
      <c r="D25" s="81" t="str">
        <f>IF(H22&lt;&gt;0,"IRT = "&amp;I21&amp;" x Parcela  A (IGP-DI) + "&amp;I22&amp;" x Parcela B")</f>
        <v>IRT = 0,0052 x Parcela  A (IGP-DI) + 0,9948 x Parcela B</v>
      </c>
      <c r="E25" s="81"/>
      <c r="F25" s="81"/>
      <c r="G25" s="81"/>
    </row>
    <row r="29" spans="4:9">
      <c r="E29" s="77"/>
    </row>
    <row r="31" spans="4:9">
      <c r="E31" s="77"/>
    </row>
  </sheetData>
  <mergeCells count="2">
    <mergeCell ref="B4:B14"/>
    <mergeCell ref="D25:G25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7</vt:i4>
      </vt:variant>
    </vt:vector>
  </HeadingPairs>
  <TitlesOfParts>
    <vt:vector size="7" baseType="lpstr">
      <vt:lpstr>2019</vt:lpstr>
      <vt:lpstr>2020</vt:lpstr>
      <vt:lpstr>2021</vt:lpstr>
      <vt:lpstr>2022</vt:lpstr>
      <vt:lpstr>Resumo</vt:lpstr>
      <vt:lpstr>Cálculo Parcela B</vt:lpstr>
      <vt:lpstr>Calculo Final IRT (TRCF)</vt:lpstr>
    </vt:vector>
  </TitlesOfParts>
  <Company>SAP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SAP AG</dc:creator>
  <dc:description>last changed on 04/09/2000 _</dc:description>
  <cp:lastModifiedBy>Karla Kristina Silva Cavalcante</cp:lastModifiedBy>
  <dcterms:created xsi:type="dcterms:W3CDTF">1998-10-05T16:14:56Z</dcterms:created>
  <dcterms:modified xsi:type="dcterms:W3CDTF">2023-01-17T20:17:03Z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-801096635</vt:i4>
  </property>
  <property fmtid="{D5CDD505-2E9C-101B-9397-08002B2CF9AE}" pid="3" name="_EmailSubject">
    <vt:lpwstr>VBA Signierrequest</vt:lpwstr>
  </property>
  <property fmtid="{D5CDD505-2E9C-101B-9397-08002B2CF9AE}" pid="4" name="_AuthorEmail">
    <vt:lpwstr>martin.riesterer@sap.com</vt:lpwstr>
  </property>
  <property fmtid="{D5CDD505-2E9C-101B-9397-08002B2CF9AE}" pid="5" name="_AuthorEmailDisplayName">
    <vt:lpwstr>Riesterer, Martin</vt:lpwstr>
  </property>
  <property fmtid="{D5CDD505-2E9C-101B-9397-08002B2CF9AE}" pid="6" name="_NewReviewCycle">
    <vt:lpwstr/>
  </property>
  <property fmtid="{D5CDD505-2E9C-101B-9397-08002B2CF9AE}" pid="7" name="_PreviousAdHocReviewCycleID">
    <vt:i4>35375749</vt:i4>
  </property>
  <property fmtid="{D5CDD505-2E9C-101B-9397-08002B2CF9AE}" pid="8" name="_ReviewingToolsShownOnce">
    <vt:lpwstr/>
  </property>
</Properties>
</file>