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794694\Desktop\"/>
    </mc:Choice>
  </mc:AlternateContent>
  <xr:revisionPtr revIDLastSave="0" documentId="8_{943B7F9A-534E-46E2-B272-3979DCB48A36}" xr6:coauthVersionLast="47" xr6:coauthVersionMax="47" xr10:uidLastSave="{00000000-0000-0000-0000-000000000000}"/>
  <bookViews>
    <workbookView xWindow="-28920" yWindow="-75" windowWidth="29040" windowHeight="15840" tabRatio="500" xr2:uid="{00000000-000D-0000-FFFF-FFFF00000000}"/>
  </bookViews>
  <sheets>
    <sheet name="Revisão 2021" sheetId="1" r:id="rId1"/>
    <sheet name="Estrutura tarifária" sheetId="2" r:id="rId2"/>
    <sheet name="Tarifas por m2 (Residencial)" sheetId="3" r:id="rId3"/>
    <sheet name="Tarifas por m2 (Social)" sheetId="4" r:id="rId4"/>
    <sheet name="Tarifas por m2 (comercial)" sheetId="5" r:id="rId5"/>
    <sheet name="Tarifas por m2 (Industrial)" sheetId="6" r:id="rId6"/>
  </sheets>
  <definedNames>
    <definedName name="_xlnm.Print_Area" localSheetId="0">'Revisão 2021'!$A$1:$H$28</definedName>
    <definedName name="_xlnm.Print_Area" localSheetId="2">'Tarifas por m2 (Residencial)'!$A$1:$F$54</definedName>
    <definedName name="Print_Area_0" localSheetId="0">'Revisão 2021'!$A$1:$H$23</definedName>
    <definedName name="Print_Area_0" localSheetId="2">'Tarifas por m2 (Residencial)'!$A$1:$F$54</definedName>
    <definedName name="Print_Area_0_0" localSheetId="0">'Revisão 2021'!$A$1:$H$23</definedName>
    <definedName name="Print_Area_0_0" localSheetId="2">'Tarifas por m2 (Residencial)'!$A$1:$F$54</definedName>
    <definedName name="Print_Area_0_0_0" localSheetId="0">'Revisão 2021'!$A$1:$H$23</definedName>
    <definedName name="Print_Area_0_0_0" localSheetId="2">'Tarifas por m2 (Residencial)'!$A$1:$F$54</definedName>
    <definedName name="Print_Area_0_0_0_0" localSheetId="0">'Revisão 2021'!$A$1:$H$23</definedName>
    <definedName name="Print_Area_0_0_0_0" localSheetId="2">'Tarifas por m2 (Residencial)'!$A$1:$F$54</definedName>
    <definedName name="Print_Area_0_0_0_0_0" localSheetId="0">'Revisão 2021'!$A$1:$H$23</definedName>
    <definedName name="Print_Area_0_0_0_0_0" localSheetId="2">'Tarifas por m2 (Residencial)'!$A$1:$F$54</definedName>
    <definedName name="Print_Area_0_0_0_0_0_0" localSheetId="0">'Revisão 2021'!$A$1:$H$23</definedName>
    <definedName name="Print_Area_0_0_0_0_0_0" localSheetId="2">'Tarifas por m2 (Residencial)'!$A$1:$F$54</definedName>
    <definedName name="Print_Area_0_0_0_0_0_0_0" localSheetId="0">'Revisão 2021'!$A$1:$H$23</definedName>
    <definedName name="Print_Area_0_0_0_0_0_0_0" localSheetId="2">'Tarifas por m2 (Residencial)'!$A$1:$F$54</definedName>
    <definedName name="Print_Area_0_0_0_0_0_0_0_0" localSheetId="0">'Revisão 2021'!$A$1:$H$23</definedName>
    <definedName name="Print_Area_0_0_0_0_0_0_0_0" localSheetId="2">'Tarifas por m2 (Residencial)'!$A$1:$F$54</definedName>
    <definedName name="Print_Titles_0" localSheetId="1">'Estrutura tarifária'!$1:$3</definedName>
    <definedName name="Print_Titles_0" localSheetId="0">'Revisão 2021'!$1:$3</definedName>
    <definedName name="Print_Titles_0_0" localSheetId="1">'Estrutura tarifária'!$1:$3</definedName>
    <definedName name="Print_Titles_0_0" localSheetId="0">'Revisão 2021'!$1:$3</definedName>
    <definedName name="Print_Titles_0_0_0" localSheetId="1">'Estrutura tarifária'!$1:$3</definedName>
    <definedName name="Print_Titles_0_0_0" localSheetId="0">'Revisão 2021'!$1:$3</definedName>
    <definedName name="Print_Titles_0_0_0_0" localSheetId="1">'Estrutura tarifária'!$1:$3</definedName>
    <definedName name="Print_Titles_0_0_0_0" localSheetId="0">'Revisão 2021'!$1:$3</definedName>
    <definedName name="Print_Titles_0_0_0_0_0" localSheetId="1">'Estrutura tarifária'!$1:$3</definedName>
    <definedName name="Print_Titles_0_0_0_0_0" localSheetId="0">'Revisão 2021'!$1:$3</definedName>
    <definedName name="Print_Titles_0_0_0_0_0_0" localSheetId="1">'Estrutura tarifária'!$1:$3</definedName>
    <definedName name="Print_Titles_0_0_0_0_0_0" localSheetId="0">'Revisão 2021'!$1:$3</definedName>
    <definedName name="Print_Titles_0_0_0_0_0_0_0" localSheetId="1">'Estrutura tarifária'!$1:$3</definedName>
    <definedName name="Print_Titles_0_0_0_0_0_0_0" localSheetId="0">'Revisão 2021'!$1:$3</definedName>
    <definedName name="Print_Titles_0_0_0_0_0_0_0_0" localSheetId="1">'Estrutura tarifária'!$1:$3</definedName>
    <definedName name="Print_Titles_0_0_0_0_0_0_0_0" localSheetId="0">'Revisão 2021'!$1:$3</definedName>
    <definedName name="_xlnm.Print_Titles" localSheetId="1">'Estrutura tarifária'!$1:$3</definedName>
    <definedName name="_xlnm.Print_Titles" localSheetId="0">'Revisão 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25" i="4"/>
  <c r="G24" i="4"/>
  <c r="G23" i="4"/>
  <c r="G22" i="4"/>
  <c r="G21" i="4"/>
  <c r="G20" i="4"/>
  <c r="G19" i="4"/>
  <c r="G18" i="4"/>
  <c r="G17" i="4"/>
  <c r="G16" i="4"/>
  <c r="G15" i="4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F26" i="1"/>
  <c r="F20" i="1" l="1"/>
  <c r="F4" i="1"/>
  <c r="F16" i="1"/>
  <c r="G16" i="1" s="1"/>
  <c r="D45" i="2" s="1"/>
  <c r="F12" i="1"/>
  <c r="F8" i="1"/>
  <c r="F19" i="1"/>
  <c r="F15" i="1"/>
  <c r="H15" i="1" s="1"/>
  <c r="F11" i="1"/>
  <c r="F7" i="1"/>
  <c r="F18" i="1"/>
  <c r="F14" i="1"/>
  <c r="F10" i="1"/>
  <c r="C38" i="2" s="1"/>
  <c r="E38" i="2" s="1"/>
  <c r="F6" i="1"/>
  <c r="F17" i="1"/>
  <c r="F13" i="1"/>
  <c r="C41" i="2" s="1"/>
  <c r="E41" i="2" s="1"/>
  <c r="F9" i="1"/>
  <c r="F5" i="1"/>
  <c r="C26" i="2"/>
  <c r="G14" i="1"/>
  <c r="C8" i="4"/>
  <c r="E8" i="4" s="1"/>
  <c r="G12" i="1"/>
  <c r="F21" i="1"/>
  <c r="H18" i="1"/>
  <c r="F27" i="1"/>
  <c r="G13" i="1"/>
  <c r="D12" i="2"/>
  <c r="C13" i="4"/>
  <c r="C9" i="4"/>
  <c r="C12" i="4"/>
  <c r="C11" i="4"/>
  <c r="C10" i="4"/>
  <c r="C14" i="4"/>
  <c r="G4" i="1"/>
  <c r="D26" i="2" s="1"/>
  <c r="D11" i="2"/>
  <c r="C6" i="4"/>
  <c r="E55" i="2"/>
  <c r="A55" i="2" s="1"/>
  <c r="C6" i="3" l="1"/>
  <c r="E6" i="3" s="1"/>
  <c r="G6" i="1"/>
  <c r="D28" i="2" s="1"/>
  <c r="C13" i="3"/>
  <c r="D13" i="3" s="1"/>
  <c r="G5" i="1"/>
  <c r="D27" i="2" s="1"/>
  <c r="C8" i="3"/>
  <c r="E8" i="3" s="1"/>
  <c r="C5" i="5"/>
  <c r="E5" i="5" s="1"/>
  <c r="H14" i="1"/>
  <c r="C6" i="6"/>
  <c r="D6" i="6" s="1"/>
  <c r="C7" i="3"/>
  <c r="D7" i="3" s="1"/>
  <c r="C11" i="3"/>
  <c r="C28" i="2"/>
  <c r="H6" i="1"/>
  <c r="E28" i="2" s="1"/>
  <c r="C7" i="6"/>
  <c r="D7" i="6" s="1"/>
  <c r="C14" i="3"/>
  <c r="D14" i="3" s="1"/>
  <c r="H7" i="1"/>
  <c r="C13" i="6"/>
  <c r="E13" i="6" s="1"/>
  <c r="C12" i="3"/>
  <c r="D12" i="3" s="1"/>
  <c r="C53" i="2"/>
  <c r="E53" i="2" s="1"/>
  <c r="C8" i="6"/>
  <c r="D8" i="6" s="1"/>
  <c r="C37" i="2"/>
  <c r="E37" i="2" s="1"/>
  <c r="H4" i="1"/>
  <c r="E26" i="2" s="1"/>
  <c r="C5" i="4"/>
  <c r="E5" i="4" s="1"/>
  <c r="G9" i="1"/>
  <c r="D37" i="2" s="1"/>
  <c r="C9" i="3"/>
  <c r="D9" i="3" s="1"/>
  <c r="C7" i="4"/>
  <c r="E7" i="4" s="1"/>
  <c r="H5" i="1"/>
  <c r="E27" i="2" s="1"/>
  <c r="C27" i="2"/>
  <c r="D8" i="4"/>
  <c r="C45" i="2"/>
  <c r="E45" i="2" s="1"/>
  <c r="C5" i="6"/>
  <c r="G15" i="1"/>
  <c r="D44" i="2" s="1"/>
  <c r="C14" i="5"/>
  <c r="C48" i="5" s="1"/>
  <c r="C10" i="6"/>
  <c r="E10" i="6" s="1"/>
  <c r="C11" i="6"/>
  <c r="D11" i="6" s="1"/>
  <c r="C10" i="5"/>
  <c r="E10" i="5" s="1"/>
  <c r="C44" i="2"/>
  <c r="E44" i="2" s="1"/>
  <c r="C9" i="6"/>
  <c r="E9" i="6" s="1"/>
  <c r="H20" i="1"/>
  <c r="G19" i="1"/>
  <c r="D50" i="2" s="1"/>
  <c r="H8" i="1"/>
  <c r="H13" i="1"/>
  <c r="C8" i="5"/>
  <c r="E8" i="5" s="1"/>
  <c r="C9" i="5"/>
  <c r="E9" i="5" s="1"/>
  <c r="C14" i="6"/>
  <c r="C50" i="6" s="1"/>
  <c r="C7" i="5"/>
  <c r="D7" i="5" s="1"/>
  <c r="C40" i="2"/>
  <c r="E40" i="2" s="1"/>
  <c r="H10" i="1"/>
  <c r="H16" i="1"/>
  <c r="C42" i="2"/>
  <c r="E42" i="2" s="1"/>
  <c r="C12" i="5"/>
  <c r="E12" i="5" s="1"/>
  <c r="C13" i="5"/>
  <c r="E13" i="5" s="1"/>
  <c r="C12" i="6"/>
  <c r="D12" i="6" s="1"/>
  <c r="C6" i="5"/>
  <c r="E6" i="5" s="1"/>
  <c r="H12" i="1"/>
  <c r="C55" i="2"/>
  <c r="H9" i="1"/>
  <c r="C11" i="5"/>
  <c r="G10" i="1"/>
  <c r="D38" i="2" s="1"/>
  <c r="G20" i="1"/>
  <c r="D53" i="2" s="1"/>
  <c r="D41" i="2"/>
  <c r="C48" i="2"/>
  <c r="E48" i="2" s="1"/>
  <c r="D40" i="2"/>
  <c r="G8" i="1"/>
  <c r="D36" i="2" s="1"/>
  <c r="H19" i="1"/>
  <c r="H17" i="1"/>
  <c r="C47" i="2"/>
  <c r="E47" i="2" s="1"/>
  <c r="G17" i="1"/>
  <c r="D47" i="2" s="1"/>
  <c r="C36" i="2"/>
  <c r="E36" i="2" s="1"/>
  <c r="C50" i="2"/>
  <c r="E50" i="2" s="1"/>
  <c r="H11" i="1"/>
  <c r="G11" i="1"/>
  <c r="C10" i="3"/>
  <c r="E10" i="3" s="1"/>
  <c r="G18" i="1"/>
  <c r="D48" i="2" s="1"/>
  <c r="C5" i="3"/>
  <c r="E5" i="3" s="1"/>
  <c r="C39" i="2"/>
  <c r="E39" i="2" s="1"/>
  <c r="C35" i="2"/>
  <c r="E35" i="2" s="1"/>
  <c r="G7" i="1"/>
  <c r="H21" i="1"/>
  <c r="C54" i="2"/>
  <c r="E54" i="2" s="1"/>
  <c r="G21" i="1"/>
  <c r="D54" i="2" s="1"/>
  <c r="D8" i="3"/>
  <c r="E10" i="4"/>
  <c r="D10" i="4"/>
  <c r="D13" i="4"/>
  <c r="E13" i="4"/>
  <c r="E14" i="3"/>
  <c r="E6" i="4"/>
  <c r="D6" i="4"/>
  <c r="D42" i="2"/>
  <c r="C18" i="4"/>
  <c r="C16" i="4"/>
  <c r="D14" i="4"/>
  <c r="C19" i="4"/>
  <c r="C15" i="4"/>
  <c r="E14" i="4"/>
  <c r="C17" i="4"/>
  <c r="D12" i="4"/>
  <c r="E12" i="4"/>
  <c r="D14" i="2"/>
  <c r="B5" i="4"/>
  <c r="E9" i="4"/>
  <c r="D9" i="4"/>
  <c r="E11" i="4"/>
  <c r="D11" i="4"/>
  <c r="D13" i="2"/>
  <c r="D16" i="2"/>
  <c r="D15" i="2"/>
  <c r="E8" i="6"/>
  <c r="C16" i="3" l="1"/>
  <c r="D16" i="3" s="1"/>
  <c r="C15" i="3"/>
  <c r="E13" i="3"/>
  <c r="C17" i="3"/>
  <c r="E17" i="3" s="1"/>
  <c r="D6" i="3"/>
  <c r="D12" i="5"/>
  <c r="E14" i="6"/>
  <c r="E6" i="6"/>
  <c r="C42" i="5"/>
  <c r="E42" i="5" s="1"/>
  <c r="C22" i="6"/>
  <c r="D5" i="5"/>
  <c r="C46" i="6"/>
  <c r="D46" i="6" s="1"/>
  <c r="C42" i="6"/>
  <c r="D42" i="6" s="1"/>
  <c r="C18" i="3"/>
  <c r="E18" i="3" s="1"/>
  <c r="C19" i="3"/>
  <c r="C24" i="3" s="1"/>
  <c r="C37" i="6"/>
  <c r="D37" i="6" s="1"/>
  <c r="D10" i="3"/>
  <c r="C44" i="6"/>
  <c r="E44" i="6" s="1"/>
  <c r="C17" i="6"/>
  <c r="E17" i="6" s="1"/>
  <c r="C53" i="6"/>
  <c r="D53" i="6" s="1"/>
  <c r="C48" i="6"/>
  <c r="D48" i="6" s="1"/>
  <c r="C28" i="6"/>
  <c r="E28" i="6" s="1"/>
  <c r="C51" i="6"/>
  <c r="E51" i="6" s="1"/>
  <c r="E9" i="3"/>
  <c r="C35" i="6"/>
  <c r="E35" i="6" s="1"/>
  <c r="C33" i="6"/>
  <c r="E33" i="6" s="1"/>
  <c r="C54" i="6"/>
  <c r="E54" i="6" s="1"/>
  <c r="C49" i="6"/>
  <c r="D49" i="6" s="1"/>
  <c r="C30" i="6"/>
  <c r="D30" i="6" s="1"/>
  <c r="D10" i="5"/>
  <c r="C25" i="6"/>
  <c r="D25" i="6" s="1"/>
  <c r="C31" i="6"/>
  <c r="D31" i="6" s="1"/>
  <c r="C52" i="6"/>
  <c r="D52" i="6" s="1"/>
  <c r="C20" i="6"/>
  <c r="E20" i="6" s="1"/>
  <c r="C36" i="6"/>
  <c r="E36" i="6" s="1"/>
  <c r="D13" i="6"/>
  <c r="D5" i="3"/>
  <c r="D8" i="5"/>
  <c r="C27" i="5"/>
  <c r="E27" i="5" s="1"/>
  <c r="D10" i="6"/>
  <c r="C45" i="5"/>
  <c r="E45" i="5" s="1"/>
  <c r="C25" i="5"/>
  <c r="D25" i="5" s="1"/>
  <c r="C18" i="5"/>
  <c r="D18" i="5" s="1"/>
  <c r="C50" i="5"/>
  <c r="E50" i="5" s="1"/>
  <c r="E7" i="6"/>
  <c r="D5" i="4"/>
  <c r="F5" i="4" s="1"/>
  <c r="E7" i="3"/>
  <c r="C15" i="5"/>
  <c r="E15" i="5" s="1"/>
  <c r="C26" i="5"/>
  <c r="D26" i="5" s="1"/>
  <c r="C47" i="5"/>
  <c r="D47" i="5" s="1"/>
  <c r="C34" i="5"/>
  <c r="E34" i="5" s="1"/>
  <c r="D7" i="4"/>
  <c r="E12" i="3"/>
  <c r="D9" i="5"/>
  <c r="E12" i="6"/>
  <c r="D6" i="5"/>
  <c r="E11" i="6"/>
  <c r="E11" i="3"/>
  <c r="D11" i="3"/>
  <c r="D9" i="6"/>
  <c r="E11" i="5"/>
  <c r="D11" i="5"/>
  <c r="E7" i="5"/>
  <c r="D13" i="5"/>
  <c r="C19" i="5"/>
  <c r="E19" i="5" s="1"/>
  <c r="C33" i="5"/>
  <c r="E33" i="5" s="1"/>
  <c r="C53" i="5"/>
  <c r="E53" i="5" s="1"/>
  <c r="C28" i="5"/>
  <c r="E28" i="5" s="1"/>
  <c r="C44" i="5"/>
  <c r="D44" i="5" s="1"/>
  <c r="C39" i="6"/>
  <c r="E39" i="6" s="1"/>
  <c r="C27" i="6"/>
  <c r="D27" i="6" s="1"/>
  <c r="C15" i="6"/>
  <c r="E15" i="6" s="1"/>
  <c r="C38" i="6"/>
  <c r="D38" i="6" s="1"/>
  <c r="C21" i="6"/>
  <c r="E21" i="6" s="1"/>
  <c r="C40" i="6"/>
  <c r="E40" i="6" s="1"/>
  <c r="C16" i="6"/>
  <c r="E16" i="6" s="1"/>
  <c r="C24" i="6"/>
  <c r="E24" i="6" s="1"/>
  <c r="C32" i="6"/>
  <c r="E32" i="6" s="1"/>
  <c r="C43" i="6"/>
  <c r="D43" i="6" s="1"/>
  <c r="C51" i="5"/>
  <c r="D51" i="5" s="1"/>
  <c r="C43" i="5"/>
  <c r="D43" i="5" s="1"/>
  <c r="C41" i="5"/>
  <c r="E41" i="5" s="1"/>
  <c r="C31" i="5"/>
  <c r="D31" i="5" s="1"/>
  <c r="C29" i="5"/>
  <c r="D29" i="5" s="1"/>
  <c r="E14" i="5"/>
  <c r="C22" i="5"/>
  <c r="D22" i="5" s="1"/>
  <c r="C30" i="5"/>
  <c r="E30" i="5" s="1"/>
  <c r="C38" i="5"/>
  <c r="E38" i="5" s="1"/>
  <c r="C46" i="5"/>
  <c r="E46" i="5" s="1"/>
  <c r="C54" i="5"/>
  <c r="D54" i="5" s="1"/>
  <c r="E5" i="6"/>
  <c r="D5" i="6"/>
  <c r="C35" i="5"/>
  <c r="D35" i="5" s="1"/>
  <c r="C23" i="5"/>
  <c r="D23" i="5" s="1"/>
  <c r="C21" i="5"/>
  <c r="D21" i="5" s="1"/>
  <c r="C20" i="5"/>
  <c r="D20" i="5" s="1"/>
  <c r="C36" i="5"/>
  <c r="E36" i="5" s="1"/>
  <c r="C52" i="5"/>
  <c r="D52" i="5" s="1"/>
  <c r="D35" i="2"/>
  <c r="C19" i="6"/>
  <c r="D19" i="6" s="1"/>
  <c r="D14" i="6"/>
  <c r="C45" i="6"/>
  <c r="D45" i="6" s="1"/>
  <c r="C23" i="6"/>
  <c r="D23" i="6" s="1"/>
  <c r="C47" i="6"/>
  <c r="E47" i="6" s="1"/>
  <c r="C29" i="6"/>
  <c r="E29" i="6" s="1"/>
  <c r="C41" i="6"/>
  <c r="E41" i="6" s="1"/>
  <c r="C18" i="6"/>
  <c r="E18" i="6" s="1"/>
  <c r="C26" i="6"/>
  <c r="D26" i="6" s="1"/>
  <c r="C34" i="6"/>
  <c r="E34" i="6" s="1"/>
  <c r="D14" i="5"/>
  <c r="C17" i="5"/>
  <c r="D17" i="5" s="1"/>
  <c r="C49" i="5"/>
  <c r="E49" i="5" s="1"/>
  <c r="C39" i="5"/>
  <c r="D39" i="5" s="1"/>
  <c r="C37" i="5"/>
  <c r="E37" i="5" s="1"/>
  <c r="C16" i="5"/>
  <c r="D16" i="5" s="1"/>
  <c r="C24" i="5"/>
  <c r="D24" i="5" s="1"/>
  <c r="C32" i="5"/>
  <c r="E32" i="5" s="1"/>
  <c r="C40" i="5"/>
  <c r="E40" i="5" s="1"/>
  <c r="D39" i="2"/>
  <c r="D28" i="6"/>
  <c r="E30" i="6"/>
  <c r="B5" i="5"/>
  <c r="B5" i="3"/>
  <c r="B5" i="6"/>
  <c r="C24" i="4"/>
  <c r="C22" i="4"/>
  <c r="C20" i="4"/>
  <c r="E19" i="4"/>
  <c r="D19" i="4"/>
  <c r="C23" i="4"/>
  <c r="C21" i="4"/>
  <c r="E15" i="3"/>
  <c r="D15" i="3"/>
  <c r="D20" i="6"/>
  <c r="B6" i="4"/>
  <c r="E18" i="4"/>
  <c r="D18" i="4"/>
  <c r="D24" i="6"/>
  <c r="E17" i="4"/>
  <c r="D17" i="4"/>
  <c r="E16" i="3"/>
  <c r="E48" i="5"/>
  <c r="D48" i="5"/>
  <c r="D44" i="6"/>
  <c r="E15" i="4"/>
  <c r="D15" i="4"/>
  <c r="D19" i="5"/>
  <c r="E22" i="6"/>
  <c r="D22" i="6"/>
  <c r="D34" i="6"/>
  <c r="D50" i="6"/>
  <c r="E50" i="6"/>
  <c r="D16" i="4"/>
  <c r="E16" i="4"/>
  <c r="D18" i="3"/>
  <c r="E47" i="5"/>
  <c r="D16" i="6" l="1"/>
  <c r="C22" i="3"/>
  <c r="E24" i="5"/>
  <c r="E29" i="5"/>
  <c r="E18" i="5"/>
  <c r="E20" i="5"/>
  <c r="D17" i="3"/>
  <c r="E51" i="5"/>
  <c r="D50" i="5"/>
  <c r="E19" i="6"/>
  <c r="F5" i="3"/>
  <c r="D45" i="5"/>
  <c r="E19" i="3"/>
  <c r="E39" i="5"/>
  <c r="D33" i="6"/>
  <c r="D34" i="5"/>
  <c r="D29" i="6"/>
  <c r="D36" i="5"/>
  <c r="E43" i="5"/>
  <c r="D32" i="5"/>
  <c r="E35" i="5"/>
  <c r="D42" i="5"/>
  <c r="D33" i="5"/>
  <c r="E49" i="6"/>
  <c r="D54" i="6"/>
  <c r="D36" i="6"/>
  <c r="C20" i="3"/>
  <c r="E20" i="3" s="1"/>
  <c r="C23" i="3"/>
  <c r="E23" i="3" s="1"/>
  <c r="C21" i="3"/>
  <c r="D21" i="3" s="1"/>
  <c r="D19" i="3"/>
  <c r="E37" i="6"/>
  <c r="E25" i="6"/>
  <c r="D51" i="6"/>
  <c r="D27" i="5"/>
  <c r="E42" i="6"/>
  <c r="E26" i="5"/>
  <c r="E46" i="6"/>
  <c r="E31" i="6"/>
  <c r="E53" i="6"/>
  <c r="E31" i="5"/>
  <c r="D17" i="6"/>
  <c r="E25" i="5"/>
  <c r="D47" i="6"/>
  <c r="D38" i="5"/>
  <c r="D35" i="6"/>
  <c r="E52" i="6"/>
  <c r="E26" i="6"/>
  <c r="E48" i="6"/>
  <c r="D49" i="5"/>
  <c r="D15" i="6"/>
  <c r="E44" i="5"/>
  <c r="E21" i="5"/>
  <c r="E16" i="5"/>
  <c r="E17" i="5"/>
  <c r="D40" i="6"/>
  <c r="D28" i="5"/>
  <c r="E43" i="6"/>
  <c r="E27" i="6"/>
  <c r="D41" i="6"/>
  <c r="D40" i="5"/>
  <c r="D15" i="5"/>
  <c r="D37" i="5"/>
  <c r="E38" i="6"/>
  <c r="E23" i="5"/>
  <c r="D46" i="5"/>
  <c r="E22" i="5"/>
  <c r="D41" i="5"/>
  <c r="E45" i="6"/>
  <c r="D21" i="6"/>
  <c r="D53" i="5"/>
  <c r="E54" i="5"/>
  <c r="E52" i="5"/>
  <c r="D32" i="6"/>
  <c r="D39" i="6"/>
  <c r="D18" i="6"/>
  <c r="D30" i="5"/>
  <c r="E23" i="6"/>
  <c r="D24" i="4"/>
  <c r="E24" i="4"/>
  <c r="C25" i="4"/>
  <c r="D24" i="3"/>
  <c r="C28" i="3"/>
  <c r="C26" i="3"/>
  <c r="C29" i="3"/>
  <c r="C27" i="3"/>
  <c r="C25" i="3"/>
  <c r="E24" i="3"/>
  <c r="F5" i="6"/>
  <c r="B6" i="6"/>
  <c r="D22" i="3"/>
  <c r="E22" i="3"/>
  <c r="E21" i="4"/>
  <c r="D21" i="4"/>
  <c r="D20" i="4"/>
  <c r="E20" i="4"/>
  <c r="B6" i="3"/>
  <c r="F6" i="4"/>
  <c r="B7" i="4"/>
  <c r="E23" i="4"/>
  <c r="D23" i="4"/>
  <c r="E22" i="4"/>
  <c r="D22" i="4"/>
  <c r="F5" i="5"/>
  <c r="B6" i="5"/>
  <c r="D20" i="3" l="1"/>
  <c r="E21" i="3"/>
  <c r="D23" i="3"/>
  <c r="B7" i="6"/>
  <c r="F6" i="6"/>
  <c r="C34" i="3"/>
  <c r="C32" i="3"/>
  <c r="C33" i="3"/>
  <c r="C31" i="3"/>
  <c r="E29" i="3"/>
  <c r="C30" i="3"/>
  <c r="D29" i="3"/>
  <c r="E25" i="4"/>
  <c r="D25" i="4"/>
  <c r="D26" i="3"/>
  <c r="E26" i="3"/>
  <c r="E27" i="3"/>
  <c r="D27" i="3"/>
  <c r="F6" i="5"/>
  <c r="B7" i="5"/>
  <c r="B8" i="4"/>
  <c r="F7" i="4"/>
  <c r="B7" i="3"/>
  <c r="F6" i="3"/>
  <c r="D25" i="3"/>
  <c r="E25" i="3"/>
  <c r="D28" i="3"/>
  <c r="E28" i="3"/>
  <c r="E32" i="3" l="1"/>
  <c r="D32" i="3"/>
  <c r="F7" i="5"/>
  <c r="B8" i="5"/>
  <c r="D31" i="3"/>
  <c r="E31" i="3"/>
  <c r="E30" i="3"/>
  <c r="D30" i="3"/>
  <c r="B9" i="4"/>
  <c r="F8" i="4"/>
  <c r="C44" i="3"/>
  <c r="C42" i="3"/>
  <c r="C40" i="3"/>
  <c r="C38" i="3"/>
  <c r="C36" i="3"/>
  <c r="D34" i="3"/>
  <c r="C41" i="3"/>
  <c r="C37" i="3"/>
  <c r="E34" i="3"/>
  <c r="C43" i="3"/>
  <c r="C39" i="3"/>
  <c r="C35" i="3"/>
  <c r="B8" i="3"/>
  <c r="F7" i="3"/>
  <c r="E33" i="3"/>
  <c r="D33" i="3"/>
  <c r="B8" i="6"/>
  <c r="F7" i="6"/>
  <c r="E39" i="3" l="1"/>
  <c r="D39" i="3"/>
  <c r="E40" i="3"/>
  <c r="D40" i="3"/>
  <c r="B10" i="4"/>
  <c r="F9" i="4"/>
  <c r="B9" i="5"/>
  <c r="F8" i="5"/>
  <c r="D42" i="3"/>
  <c r="E42" i="3"/>
  <c r="E36" i="3"/>
  <c r="D36" i="3"/>
  <c r="C54" i="3"/>
  <c r="C52" i="3"/>
  <c r="C50" i="3"/>
  <c r="C48" i="3"/>
  <c r="C46" i="3"/>
  <c r="C53" i="3"/>
  <c r="C49" i="3"/>
  <c r="C45" i="3"/>
  <c r="E44" i="3"/>
  <c r="D44" i="3"/>
  <c r="C51" i="3"/>
  <c r="C47" i="3"/>
  <c r="E41" i="3"/>
  <c r="D41" i="3"/>
  <c r="F8" i="6"/>
  <c r="B9" i="6"/>
  <c r="E43" i="3"/>
  <c r="D43" i="3"/>
  <c r="F8" i="3"/>
  <c r="B9" i="3"/>
  <c r="E35" i="3"/>
  <c r="D35" i="3"/>
  <c r="E37" i="3"/>
  <c r="D37" i="3"/>
  <c r="D38" i="3"/>
  <c r="E38" i="3"/>
  <c r="E47" i="3" l="1"/>
  <c r="D47" i="3"/>
  <c r="E48" i="3"/>
  <c r="D48" i="3"/>
  <c r="E51" i="3"/>
  <c r="D51" i="3"/>
  <c r="E49" i="3"/>
  <c r="D49" i="3"/>
  <c r="B10" i="5"/>
  <c r="F9" i="5"/>
  <c r="E53" i="3"/>
  <c r="D53" i="3"/>
  <c r="E52" i="3"/>
  <c r="D52" i="3"/>
  <c r="B10" i="6"/>
  <c r="F9" i="6"/>
  <c r="E45" i="3"/>
  <c r="D45" i="3"/>
  <c r="D50" i="3"/>
  <c r="E50" i="3"/>
  <c r="B10" i="3"/>
  <c r="F9" i="3"/>
  <c r="D46" i="3"/>
  <c r="E46" i="3"/>
  <c r="D54" i="3"/>
  <c r="E54" i="3"/>
  <c r="C55" i="3"/>
  <c r="F10" i="4"/>
  <c r="B11" i="4"/>
  <c r="B12" i="4" l="1"/>
  <c r="F11" i="4"/>
  <c r="B11" i="3"/>
  <c r="F10" i="3"/>
  <c r="F10" i="5"/>
  <c r="B11" i="5"/>
  <c r="E55" i="3"/>
  <c r="D55" i="3"/>
  <c r="B11" i="6"/>
  <c r="F10" i="6"/>
  <c r="F11" i="3" l="1"/>
  <c r="B12" i="3"/>
  <c r="B12" i="5"/>
  <c r="F11" i="5"/>
  <c r="B12" i="6"/>
  <c r="F11" i="6"/>
  <c r="B13" i="4"/>
  <c r="F12" i="4"/>
  <c r="B13" i="5" l="1"/>
  <c r="F12" i="5"/>
  <c r="B14" i="4"/>
  <c r="F13" i="4"/>
  <c r="B13" i="3"/>
  <c r="F12" i="3"/>
  <c r="B13" i="6"/>
  <c r="F12" i="6"/>
  <c r="F14" i="4" l="1"/>
  <c r="B15" i="4"/>
  <c r="B14" i="6"/>
  <c r="F13" i="6"/>
  <c r="B14" i="3"/>
  <c r="F13" i="3"/>
  <c r="B14" i="5"/>
  <c r="F13" i="5"/>
  <c r="F14" i="5" l="1"/>
  <c r="B15" i="5"/>
  <c r="F14" i="6"/>
  <c r="B15" i="6"/>
  <c r="B16" i="4"/>
  <c r="F15" i="4"/>
  <c r="B15" i="3"/>
  <c r="F14" i="3"/>
  <c r="F15" i="3" l="1"/>
  <c r="B16" i="3"/>
  <c r="B16" i="5"/>
  <c r="F15" i="5"/>
  <c r="B17" i="4"/>
  <c r="F16" i="4"/>
  <c r="B16" i="6"/>
  <c r="F15" i="6"/>
  <c r="F16" i="6" l="1"/>
  <c r="B17" i="6"/>
  <c r="F16" i="5"/>
  <c r="B17" i="5"/>
  <c r="B17" i="3"/>
  <c r="F16" i="3"/>
  <c r="F17" i="4"/>
  <c r="B18" i="4"/>
  <c r="F17" i="3" l="1"/>
  <c r="B18" i="3"/>
  <c r="F18" i="4"/>
  <c r="B19" i="4"/>
  <c r="B18" i="5"/>
  <c r="F17" i="5"/>
  <c r="B18" i="6"/>
  <c r="F17" i="6"/>
  <c r="B20" i="4" l="1"/>
  <c r="F19" i="4"/>
  <c r="F18" i="6"/>
  <c r="B19" i="6"/>
  <c r="B19" i="3"/>
  <c r="F18" i="3"/>
  <c r="F18" i="5"/>
  <c r="B19" i="5"/>
  <c r="F19" i="3" l="1"/>
  <c r="B20" i="3"/>
  <c r="B21" i="4"/>
  <c r="F20" i="4"/>
  <c r="B20" i="5"/>
  <c r="F19" i="5"/>
  <c r="B20" i="6"/>
  <c r="F19" i="6"/>
  <c r="F20" i="6" l="1"/>
  <c r="B21" i="6"/>
  <c r="F20" i="3"/>
  <c r="B21" i="3"/>
  <c r="F21" i="4"/>
  <c r="B22" i="4"/>
  <c r="F20" i="5"/>
  <c r="B21" i="5"/>
  <c r="B22" i="5" l="1"/>
  <c r="F21" i="5"/>
  <c r="B22" i="3"/>
  <c r="F21" i="3"/>
  <c r="F22" i="4"/>
  <c r="B23" i="4"/>
  <c r="B22" i="6"/>
  <c r="F21" i="6"/>
  <c r="F22" i="3" l="1"/>
  <c r="B23" i="3"/>
  <c r="B24" i="4"/>
  <c r="F23" i="4"/>
  <c r="F22" i="6"/>
  <c r="B23" i="6"/>
  <c r="F22" i="5"/>
  <c r="B23" i="5"/>
  <c r="B25" i="4" l="1"/>
  <c r="F25" i="4" s="1"/>
  <c r="F24" i="4"/>
  <c r="B24" i="3"/>
  <c r="F23" i="3"/>
  <c r="B24" i="5"/>
  <c r="F23" i="5"/>
  <c r="B24" i="6"/>
  <c r="F23" i="6"/>
  <c r="F24" i="5" l="1"/>
  <c r="B25" i="5"/>
  <c r="F24" i="6"/>
  <c r="B25" i="6"/>
  <c r="B25" i="3"/>
  <c r="F24" i="3"/>
  <c r="F25" i="3" l="1"/>
  <c r="B26" i="3"/>
  <c r="B26" i="6"/>
  <c r="F25" i="6"/>
  <c r="B26" i="5"/>
  <c r="F25" i="5"/>
  <c r="F26" i="6" l="1"/>
  <c r="B27" i="6"/>
  <c r="B27" i="3"/>
  <c r="F26" i="3"/>
  <c r="F26" i="5"/>
  <c r="B27" i="5"/>
  <c r="B28" i="6" l="1"/>
  <c r="F27" i="6"/>
  <c r="F27" i="3"/>
  <c r="B28" i="3"/>
  <c r="B28" i="5"/>
  <c r="F27" i="5"/>
  <c r="F28" i="5" l="1"/>
  <c r="B29" i="5"/>
  <c r="F28" i="6"/>
  <c r="B29" i="6"/>
  <c r="B29" i="3"/>
  <c r="F28" i="3"/>
  <c r="B30" i="6" l="1"/>
  <c r="F29" i="6"/>
  <c r="B30" i="5"/>
  <c r="F29" i="5"/>
  <c r="F29" i="3"/>
  <c r="B30" i="3"/>
  <c r="F30" i="5" l="1"/>
  <c r="B31" i="5"/>
  <c r="F30" i="3"/>
  <c r="B31" i="3"/>
  <c r="F30" i="6"/>
  <c r="B31" i="6"/>
  <c r="B32" i="3" l="1"/>
  <c r="F31" i="3"/>
  <c r="B32" i="5"/>
  <c r="F31" i="5"/>
  <c r="B32" i="6"/>
  <c r="F31" i="6"/>
  <c r="F32" i="5" l="1"/>
  <c r="B33" i="5"/>
  <c r="F32" i="6"/>
  <c r="B33" i="6"/>
  <c r="F32" i="3"/>
  <c r="B33" i="3"/>
  <c r="B34" i="6" l="1"/>
  <c r="F33" i="6"/>
  <c r="B34" i="5"/>
  <c r="F33" i="5"/>
  <c r="B34" i="3"/>
  <c r="F33" i="3"/>
  <c r="F34" i="5" l="1"/>
  <c r="B35" i="5"/>
  <c r="B35" i="3"/>
  <c r="F34" i="3"/>
  <c r="F34" i="6"/>
  <c r="B35" i="6"/>
  <c r="B36" i="5" l="1"/>
  <c r="F35" i="5"/>
  <c r="F35" i="3"/>
  <c r="B36" i="3"/>
  <c r="B36" i="6"/>
  <c r="F35" i="6"/>
  <c r="B37" i="6" l="1"/>
  <c r="F36" i="6"/>
  <c r="F36" i="5"/>
  <c r="B37" i="5"/>
  <c r="F36" i="3"/>
  <c r="B37" i="3"/>
  <c r="B38" i="5" l="1"/>
  <c r="F37" i="5"/>
  <c r="B38" i="3"/>
  <c r="F37" i="3"/>
  <c r="F37" i="6"/>
  <c r="B38" i="6"/>
  <c r="B39" i="3" l="1"/>
  <c r="F38" i="3"/>
  <c r="B39" i="6"/>
  <c r="F38" i="6"/>
  <c r="F38" i="5"/>
  <c r="B39" i="5"/>
  <c r="F39" i="3" l="1"/>
  <c r="B40" i="3"/>
  <c r="F39" i="6"/>
  <c r="B40" i="6"/>
  <c r="B40" i="5"/>
  <c r="F39" i="5"/>
  <c r="F40" i="3" l="1"/>
  <c r="B41" i="3"/>
  <c r="B41" i="6"/>
  <c r="F40" i="6"/>
  <c r="F40" i="5"/>
  <c r="B41" i="5"/>
  <c r="F41" i="6" l="1"/>
  <c r="B42" i="6"/>
  <c r="B42" i="3"/>
  <c r="F41" i="3"/>
  <c r="B42" i="5"/>
  <c r="F41" i="5"/>
  <c r="B43" i="3" l="1"/>
  <c r="F42" i="3"/>
  <c r="B43" i="6"/>
  <c r="F42" i="6"/>
  <c r="F42" i="5"/>
  <c r="B43" i="5"/>
  <c r="F43" i="6" l="1"/>
  <c r="B44" i="6"/>
  <c r="B44" i="5"/>
  <c r="F43" i="5"/>
  <c r="F43" i="3"/>
  <c r="B44" i="3"/>
  <c r="F44" i="5" l="1"/>
  <c r="B45" i="5"/>
  <c r="B45" i="6"/>
  <c r="F44" i="6"/>
  <c r="F44" i="3"/>
  <c r="B45" i="3"/>
  <c r="F45" i="6" l="1"/>
  <c r="B46" i="6"/>
  <c r="B46" i="5"/>
  <c r="F45" i="5"/>
  <c r="B46" i="3"/>
  <c r="F45" i="3"/>
  <c r="B47" i="6" l="1"/>
  <c r="F46" i="6"/>
  <c r="F46" i="5"/>
  <c r="B47" i="5"/>
  <c r="B47" i="3"/>
  <c r="F46" i="3"/>
  <c r="F47" i="3" l="1"/>
  <c r="B48" i="3"/>
  <c r="F47" i="6"/>
  <c r="B48" i="6"/>
  <c r="B48" i="5"/>
  <c r="F47" i="5"/>
  <c r="F48" i="3" l="1"/>
  <c r="B49" i="3"/>
  <c r="B49" i="6"/>
  <c r="F48" i="6"/>
  <c r="F48" i="5"/>
  <c r="B49" i="5"/>
  <c r="F49" i="6" l="1"/>
  <c r="B50" i="6"/>
  <c r="B50" i="3"/>
  <c r="F49" i="3"/>
  <c r="B50" i="5"/>
  <c r="F49" i="5"/>
  <c r="B51" i="6" l="1"/>
  <c r="F50" i="6"/>
  <c r="B51" i="3"/>
  <c r="F50" i="3"/>
  <c r="F50" i="5"/>
  <c r="B51" i="5"/>
  <c r="F51" i="3" l="1"/>
  <c r="B52" i="3"/>
  <c r="B52" i="5"/>
  <c r="F51" i="5"/>
  <c r="F51" i="6"/>
  <c r="B52" i="6"/>
  <c r="F52" i="3" l="1"/>
  <c r="B53" i="3"/>
  <c r="F52" i="5"/>
  <c r="B53" i="5"/>
  <c r="B53" i="6"/>
  <c r="F52" i="6"/>
  <c r="B54" i="5" l="1"/>
  <c r="F54" i="5" s="1"/>
  <c r="F53" i="5"/>
  <c r="B54" i="3"/>
  <c r="F53" i="3"/>
  <c r="F53" i="6"/>
  <c r="B54" i="6"/>
  <c r="F54" i="6" s="1"/>
  <c r="B55" i="3" l="1"/>
  <c r="F55" i="3" s="1"/>
  <c r="F54" i="3"/>
</calcChain>
</file>

<file path=xl/sharedStrings.xml><?xml version="1.0" encoding="utf-8"?>
<sst xmlns="http://schemas.openxmlformats.org/spreadsheetml/2006/main" count="137" uniqueCount="69">
  <si>
    <t>CATEGORIAS</t>
  </si>
  <si>
    <t xml:space="preserve"> Faixas de Consumo / economia</t>
  </si>
  <si>
    <t>TARIFAS 2019</t>
  </si>
  <si>
    <t xml:space="preserve">ÁGUA                (R$ / m³)    </t>
  </si>
  <si>
    <t>ESGOTO (R$ / m³)</t>
  </si>
  <si>
    <t>ESGOTO (R$ / m³)             sem fonte</t>
  </si>
  <si>
    <r>
      <rPr>
        <b/>
        <sz val="12"/>
        <rFont val="Arial"/>
        <family val="2"/>
        <charset val="1"/>
      </rPr>
      <t>(m</t>
    </r>
    <r>
      <rPr>
        <b/>
        <vertAlign val="superscript"/>
        <sz val="12"/>
        <rFont val="Arial"/>
        <family val="2"/>
        <charset val="1"/>
      </rPr>
      <t>3</t>
    </r>
    <r>
      <rPr>
        <b/>
        <sz val="12"/>
        <rFont val="Arial"/>
        <family val="2"/>
        <charset val="1"/>
      </rPr>
      <t>/mês)</t>
    </r>
  </si>
  <si>
    <t>Coleta*</t>
  </si>
  <si>
    <t>Tratamento</t>
  </si>
  <si>
    <t>Residencial Social</t>
  </si>
  <si>
    <t>1-10</t>
  </si>
  <si>
    <t>11 - 15</t>
  </si>
  <si>
    <t>16 - 20</t>
  </si>
  <si>
    <t>Residencial Normal</t>
  </si>
  <si>
    <t>21 - 25</t>
  </si>
  <si>
    <t>26 - 30</t>
  </si>
  <si>
    <t>31 - 40</t>
  </si>
  <si>
    <t>41 - 50</t>
  </si>
  <si>
    <t>+ 50</t>
  </si>
  <si>
    <t>Pública</t>
  </si>
  <si>
    <t>+ 10</t>
  </si>
  <si>
    <t>Comercial I Médio e grande porte</t>
  </si>
  <si>
    <t xml:space="preserve">Comercial II Pequeno Porte </t>
  </si>
  <si>
    <t>Industrial</t>
  </si>
  <si>
    <t>Custo mínimo fixo</t>
  </si>
  <si>
    <t>DADOS:</t>
  </si>
  <si>
    <t>Reajuste TB</t>
  </si>
  <si>
    <t>Reajuste tarifa</t>
  </si>
  <si>
    <t>Reajuste médio</t>
  </si>
  <si>
    <t>índice de coleta de esgoto</t>
  </si>
  <si>
    <t>ANEXO Resolução nº          / 2009 - DE</t>
  </si>
  <si>
    <t>1- TARIFAS BÁSICAS (Lei 14.939, Artigo 57, Parágrafo 8) - custo mínimo fixo:</t>
  </si>
  <si>
    <t xml:space="preserve">Serão cobradas por economia de água faturada, e na ausência desta, por economia de esgoto faturada, as seguintes Tarifas Básicas:  </t>
  </si>
  <si>
    <t>Categoria Residencial Social</t>
  </si>
  <si>
    <t>/mês</t>
  </si>
  <si>
    <t>Categoria Residencial Normal</t>
  </si>
  <si>
    <t>Categoria Comercial I</t>
  </si>
  <si>
    <t>Categoria Comercial II</t>
  </si>
  <si>
    <t>Categoria Industrial</t>
  </si>
  <si>
    <t>Categoria Pública</t>
  </si>
  <si>
    <t>2 – TARIFAS / CONSUMO:</t>
  </si>
  <si>
    <t>Faixas de consumo / economia</t>
  </si>
  <si>
    <t>T A R I F A S</t>
  </si>
  <si>
    <t>ÁGUA
(R$/m³)</t>
  </si>
  <si>
    <t>ESGOTO (R$/m³)</t>
  </si>
  <si>
    <t>(m3 / mês)</t>
  </si>
  <si>
    <t>Coleta e afastamento</t>
  </si>
  <si>
    <t>1 - 10</t>
  </si>
  <si>
    <t>(m3/mês)</t>
  </si>
  <si>
    <t xml:space="preserve">    + 50</t>
  </si>
  <si>
    <t xml:space="preserve">  + 10</t>
  </si>
  <si>
    <r>
      <rPr>
        <b/>
        <sz val="12"/>
        <rFont val="Arial (WT)"/>
        <family val="2"/>
        <charset val="162"/>
      </rPr>
      <t xml:space="preserve">Comercial I </t>
    </r>
    <r>
      <rPr>
        <b/>
        <sz val="8"/>
        <rFont val="Arial (WT)"/>
        <charset val="1"/>
      </rPr>
      <t>(Médio e Grande Porte)</t>
    </r>
  </si>
  <si>
    <t>Comercial II</t>
  </si>
  <si>
    <t>(Pequeno Porte)</t>
  </si>
  <si>
    <t>2) FONTES ALTERNATIVAS</t>
  </si>
  <si>
    <r>
      <rPr>
        <sz val="10"/>
        <rFont val="Arial"/>
        <family val="2"/>
        <charset val="1"/>
      </rPr>
      <t>Serão faturados mensalmente 10m</t>
    </r>
    <r>
      <rPr>
        <vertAlign val="superscript"/>
        <sz val="12"/>
        <rFont val="Times New Roman"/>
        <family val="1"/>
        <charset val="1"/>
      </rPr>
      <t>3</t>
    </r>
    <r>
      <rPr>
        <sz val="10"/>
        <rFont val="Arial"/>
        <family val="2"/>
        <charset val="1"/>
      </rPr>
      <t>/economia/mês para os clientes com fontes alternativas de água.</t>
    </r>
  </si>
  <si>
    <t>Goiânia,             de         de 2019.</t>
  </si>
  <si>
    <t>Valor da fatura (R$) em 2019 - Categoria Residencial</t>
  </si>
  <si>
    <r>
      <rPr>
        <b/>
        <sz val="10"/>
        <rFont val="Arial"/>
        <family val="2"/>
        <charset val="1"/>
      </rPr>
      <t>Consumo (m</t>
    </r>
    <r>
      <rPr>
        <b/>
        <vertAlign val="superscript"/>
        <sz val="10"/>
        <rFont val="Arial"/>
        <family val="2"/>
        <charset val="1"/>
      </rPr>
      <t>3</t>
    </r>
    <r>
      <rPr>
        <b/>
        <sz val="10"/>
        <rFont val="Arial"/>
        <family val="2"/>
        <charset val="1"/>
      </rPr>
      <t>)</t>
    </r>
  </si>
  <si>
    <t>Custo mínimo</t>
  </si>
  <si>
    <t>Água</t>
  </si>
  <si>
    <t>Esgoto</t>
  </si>
  <si>
    <t>Total</t>
  </si>
  <si>
    <t>tratamento</t>
  </si>
  <si>
    <t>Valor da fatura (R$)  em 2018 - Categoria Residencial Social</t>
  </si>
  <si>
    <t>Valor da fatura (R$)  em 2018 - Categoria Industrial</t>
  </si>
  <si>
    <t>TARIFAS 2022</t>
  </si>
  <si>
    <t>ESTRUTURA  TARIFÁRIA 2022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</si>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</sst>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&quot;R$ &quot;#,##0.00"/>
    <numFmt numFmtId="166" formatCode="_(* #,##0.00_);_(* \(#,##0.00\);_(* \-??_);_(@_)"/>
    <numFmt numFmtId="167" formatCode="#,##0.00_);\(#,##0.00\)"/>
    <numFmt numFmtId="168" formatCode="0.0000%"/>
  </numFmts>
  <fonts count="35">
    <font>
      <sz val="10"/>
      <name val="Arial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vertAlign val="superscript"/>
      <sz val="12"/>
      <name val="Arial"/>
      <family val="2"/>
      <charset val="1"/>
    </font>
    <font>
      <b/>
      <u/>
      <sz val="12"/>
      <name val="Arial"/>
      <family val="2"/>
      <charset val="1"/>
    </font>
    <font>
      <sz val="10"/>
      <name val="Arial"/>
      <family val="2"/>
      <charset val="1"/>
    </font>
    <font>
      <b/>
      <sz val="22"/>
      <name val="Arial"/>
      <family val="2"/>
      <charset val="1"/>
    </font>
    <font>
      <b/>
      <i/>
      <u/>
      <sz val="16"/>
      <color rgb="FF000000"/>
      <name val="Arial"/>
      <family val="2"/>
      <charset val="1"/>
    </font>
    <font>
      <b/>
      <u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1"/>
      <charset val="1"/>
    </font>
    <font>
      <b/>
      <sz val="12"/>
      <color rgb="FF000000"/>
      <name val="Arial"/>
      <family val="2"/>
      <charset val="1"/>
    </font>
    <font>
      <sz val="12"/>
      <name val="Arial (WT)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800000"/>
      <name val="Arial"/>
      <family val="5"/>
      <charset val="1"/>
    </font>
    <font>
      <b/>
      <sz val="12"/>
      <color rgb="FF000080"/>
      <name val="Arial"/>
      <family val="5"/>
      <charset val="1"/>
    </font>
    <font>
      <b/>
      <sz val="12"/>
      <color rgb="FF000080"/>
      <name val="Arial"/>
      <family val="2"/>
      <charset val="1"/>
    </font>
    <font>
      <b/>
      <sz val="12"/>
      <color rgb="FF000080"/>
      <name val="Arial"/>
      <family val="1"/>
      <charset val="1"/>
    </font>
    <font>
      <i/>
      <sz val="10"/>
      <color rgb="FF000080"/>
      <name val="Arial"/>
      <family val="2"/>
      <charset val="1"/>
    </font>
    <font>
      <b/>
      <sz val="12"/>
      <name val="Arial (WT)"/>
      <family val="2"/>
      <charset val="162"/>
    </font>
    <font>
      <sz val="12"/>
      <name val="Arial (WT)"/>
      <charset val="162"/>
    </font>
    <font>
      <sz val="12"/>
      <name val="Arial (WT)"/>
      <family val="2"/>
      <charset val="162"/>
    </font>
    <font>
      <b/>
      <sz val="12"/>
      <color rgb="FF000080"/>
      <name val="Tahoma"/>
      <family val="2"/>
      <charset val="1"/>
    </font>
    <font>
      <sz val="12"/>
      <name val="Arial (WT)"/>
      <family val="1"/>
      <charset val="162"/>
    </font>
    <font>
      <b/>
      <sz val="8"/>
      <name val="Arial (WT)"/>
      <charset val="1"/>
    </font>
    <font>
      <sz val="8"/>
      <name val="Arial (WT)"/>
      <charset val="162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vertAlign val="superscript"/>
      <sz val="12"/>
      <name val="Times New Roman"/>
      <family val="1"/>
      <charset val="1"/>
    </font>
    <font>
      <sz val="11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DF9A0"/>
        <bgColor rgb="FFFFFFCC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6" fontId="34" fillId="0" borderId="0" applyBorder="0" applyProtection="0"/>
  </cellStyleXfs>
  <cellXfs count="117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indent="15"/>
    </xf>
    <xf numFmtId="0" fontId="9" fillId="0" borderId="0" xfId="0" applyFont="1" applyBorder="1" applyAlignment="1" applyProtection="1">
      <alignment vertical="center"/>
    </xf>
    <xf numFmtId="165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49" fontId="21" fillId="0" borderId="29" xfId="0" applyNumberFormat="1" applyFont="1" applyBorder="1" applyAlignment="1" applyProtection="1">
      <alignment horizontal="center" vertical="center" wrapText="1"/>
    </xf>
    <xf numFmtId="2" fontId="21" fillId="0" borderId="30" xfId="0" applyNumberFormat="1" applyFont="1" applyBorder="1" applyAlignment="1" applyProtection="1">
      <alignment horizontal="center" vertical="center"/>
    </xf>
    <xf numFmtId="2" fontId="21" fillId="0" borderId="31" xfId="0" applyNumberFormat="1" applyFont="1" applyBorder="1" applyAlignment="1" applyProtection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2" fontId="21" fillId="0" borderId="33" xfId="0" applyNumberFormat="1" applyFont="1" applyBorder="1" applyAlignment="1" applyProtection="1">
      <alignment horizontal="center" vertical="center"/>
    </xf>
    <xf numFmtId="2" fontId="21" fillId="0" borderId="34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167" fontId="21" fillId="0" borderId="29" xfId="1" applyNumberFormat="1" applyFont="1" applyBorder="1" applyAlignment="1" applyProtection="1">
      <alignment horizontal="center" vertical="center"/>
    </xf>
    <xf numFmtId="2" fontId="21" fillId="0" borderId="35" xfId="0" applyNumberFormat="1" applyFont="1" applyBorder="1" applyAlignment="1" applyProtection="1">
      <alignment horizontal="center" vertical="center"/>
    </xf>
    <xf numFmtId="49" fontId="24" fillId="0" borderId="29" xfId="0" applyNumberFormat="1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 wrapText="1"/>
    </xf>
    <xf numFmtId="167" fontId="22" fillId="0" borderId="29" xfId="1" applyNumberFormat="1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 wrapText="1"/>
    </xf>
    <xf numFmtId="49" fontId="21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/>
    <xf numFmtId="2" fontId="27" fillId="0" borderId="0" xfId="0" applyNumberFormat="1" applyFont="1" applyBorder="1"/>
    <xf numFmtId="0" fontId="28" fillId="0" borderId="0" xfId="0" applyFont="1" applyBorder="1" applyAlignment="1"/>
    <xf numFmtId="0" fontId="29" fillId="0" borderId="0" xfId="0" applyFont="1" applyBorder="1"/>
    <xf numFmtId="0" fontId="31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4" fontId="0" fillId="3" borderId="6" xfId="0" applyNumberForma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28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justify"/>
    </xf>
    <xf numFmtId="0" fontId="20" fillId="0" borderId="28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justify" vertical="center" wrapText="1"/>
    </xf>
    <xf numFmtId="0" fontId="15" fillId="0" borderId="17" xfId="0" applyFont="1" applyBorder="1" applyAlignment="1" applyProtection="1">
      <alignment horizontal="right" vertical="center"/>
    </xf>
    <xf numFmtId="0" fontId="32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F9A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19" sqref="A19"/>
      <selection pane="bottomRight" activeCell="H32" sqref="H32"/>
    </sheetView>
  </sheetViews>
  <sheetFormatPr defaultRowHeight="15"/>
  <cols>
    <col min="1" max="1" width="25.42578125" style="1" customWidth="1"/>
    <col min="2" max="2" width="15.85546875" style="1" customWidth="1"/>
    <col min="3" max="3" width="10.7109375" style="1" customWidth="1"/>
    <col min="4" max="4" width="12.7109375" style="1" customWidth="1"/>
    <col min="5" max="5" width="13.7109375" style="1" customWidth="1"/>
    <col min="6" max="6" width="12.42578125" style="1" customWidth="1"/>
    <col min="7" max="7" width="12.7109375" style="1" customWidth="1"/>
    <col min="8" max="8" width="13.7109375" style="1" customWidth="1"/>
    <col min="9" max="1019" width="9.140625" style="1" customWidth="1"/>
  </cols>
  <sheetData>
    <row r="1" spans="1:8" ht="25.5" customHeight="1" thickBot="1">
      <c r="A1" s="87" t="s">
        <v>0</v>
      </c>
      <c r="B1" s="88" t="s">
        <v>1</v>
      </c>
      <c r="C1" s="89" t="s">
        <v>2</v>
      </c>
      <c r="D1" s="89"/>
      <c r="E1" s="89"/>
      <c r="F1" s="90" t="s">
        <v>66</v>
      </c>
      <c r="G1" s="90"/>
      <c r="H1" s="90"/>
    </row>
    <row r="2" spans="1:8" ht="39" customHeight="1" thickBot="1">
      <c r="A2" s="87"/>
      <c r="B2" s="88"/>
      <c r="C2" s="91" t="s">
        <v>3</v>
      </c>
      <c r="D2" s="92" t="s">
        <v>4</v>
      </c>
      <c r="E2" s="92"/>
      <c r="F2" s="91" t="s">
        <v>3</v>
      </c>
      <c r="G2" s="93" t="s">
        <v>5</v>
      </c>
      <c r="H2" s="93"/>
    </row>
    <row r="3" spans="1:8" ht="32.25" thickBot="1">
      <c r="A3" s="87"/>
      <c r="B3" s="4" t="s">
        <v>6</v>
      </c>
      <c r="C3" s="91"/>
      <c r="D3" s="2" t="s">
        <v>7</v>
      </c>
      <c r="E3" s="2" t="s">
        <v>8</v>
      </c>
      <c r="F3" s="91"/>
      <c r="G3" s="2" t="s">
        <v>7</v>
      </c>
      <c r="H3" s="3" t="s">
        <v>8</v>
      </c>
    </row>
    <row r="4" spans="1:8" ht="24.95" customHeight="1" thickBot="1">
      <c r="A4" s="85" t="s">
        <v>9</v>
      </c>
      <c r="B4" s="6" t="s">
        <v>10</v>
      </c>
      <c r="C4" s="7">
        <v>2.1</v>
      </c>
      <c r="D4" s="8">
        <v>1.6800000000000002</v>
      </c>
      <c r="E4" s="8">
        <v>0.42000000000000004</v>
      </c>
      <c r="F4" s="7">
        <f t="shared" ref="F4:F19" si="0">C4*(1+$F$26)</f>
        <v>2.2859330002818572</v>
      </c>
      <c r="G4" s="8">
        <f t="shared" ref="G4:G11" si="1">F4*$F$28</f>
        <v>1.8287464002254858</v>
      </c>
      <c r="H4" s="9">
        <f t="shared" ref="H4:H21" si="2">0.2*F4</f>
        <v>0.45718660005637146</v>
      </c>
    </row>
    <row r="5" spans="1:8" ht="24.95" customHeight="1" thickBot="1">
      <c r="A5" s="85"/>
      <c r="B5" s="10" t="s">
        <v>11</v>
      </c>
      <c r="C5" s="11">
        <v>2.37</v>
      </c>
      <c r="D5" s="12">
        <v>1.8960000000000001</v>
      </c>
      <c r="E5" s="12">
        <v>0.47400000000000003</v>
      </c>
      <c r="F5" s="11">
        <f t="shared" si="0"/>
        <v>2.5798386717466673</v>
      </c>
      <c r="G5" s="12">
        <f t="shared" si="1"/>
        <v>2.0638709373973341</v>
      </c>
      <c r="H5" s="13">
        <f t="shared" si="2"/>
        <v>0.51596773434933352</v>
      </c>
    </row>
    <row r="6" spans="1:8" ht="24.95" customHeight="1" thickBot="1">
      <c r="A6" s="85"/>
      <c r="B6" s="10" t="s">
        <v>12</v>
      </c>
      <c r="C6" s="11">
        <v>2.71</v>
      </c>
      <c r="D6" s="14">
        <v>2.1680000000000001</v>
      </c>
      <c r="E6" s="12">
        <v>0.54200000000000004</v>
      </c>
      <c r="F6" s="15">
        <f t="shared" si="0"/>
        <v>2.9499421098875391</v>
      </c>
      <c r="G6" s="14">
        <f t="shared" si="1"/>
        <v>2.3599536879100316</v>
      </c>
      <c r="H6" s="13">
        <f t="shared" si="2"/>
        <v>0.58998842197750789</v>
      </c>
    </row>
    <row r="7" spans="1:8" ht="24.95" customHeight="1" thickBot="1">
      <c r="A7" s="86" t="s">
        <v>13</v>
      </c>
      <c r="B7" s="6" t="s">
        <v>10</v>
      </c>
      <c r="C7" s="7">
        <v>4.4431800000000008</v>
      </c>
      <c r="D7" s="8">
        <v>3.5545440000000008</v>
      </c>
      <c r="E7" s="8">
        <v>0.8886360000000002</v>
      </c>
      <c r="F7" s="7">
        <f t="shared" si="0"/>
        <v>4.8365770419963541</v>
      </c>
      <c r="G7" s="8">
        <f t="shared" si="1"/>
        <v>3.8692616335970835</v>
      </c>
      <c r="H7" s="9">
        <f t="shared" si="2"/>
        <v>0.96731540839927088</v>
      </c>
    </row>
    <row r="8" spans="1:8" ht="24.95" customHeight="1" thickBot="1">
      <c r="A8" s="86"/>
      <c r="B8" s="10" t="s">
        <v>11</v>
      </c>
      <c r="C8" s="11">
        <v>5.0250250000000003</v>
      </c>
      <c r="D8" s="12">
        <v>4.0200200000000006</v>
      </c>
      <c r="E8" s="12">
        <v>1.0050050000000001</v>
      </c>
      <c r="F8" s="11">
        <f t="shared" si="0"/>
        <v>5.4699383213054</v>
      </c>
      <c r="G8" s="12">
        <f t="shared" si="1"/>
        <v>4.3759506570443198</v>
      </c>
      <c r="H8" s="13">
        <f t="shared" si="2"/>
        <v>1.09398766426108</v>
      </c>
    </row>
    <row r="9" spans="1:8" ht="24.95" customHeight="1" thickBot="1">
      <c r="A9" s="86"/>
      <c r="B9" s="10" t="s">
        <v>12</v>
      </c>
      <c r="C9" s="11">
        <v>5.7443970000000002</v>
      </c>
      <c r="D9" s="12">
        <v>4.5955176</v>
      </c>
      <c r="E9" s="12">
        <v>1.1488794</v>
      </c>
      <c r="F9" s="11">
        <f t="shared" si="0"/>
        <v>6.2530031757238564</v>
      </c>
      <c r="G9" s="12">
        <f t="shared" si="1"/>
        <v>5.0024025405790855</v>
      </c>
      <c r="H9" s="13">
        <f t="shared" si="2"/>
        <v>1.2506006351447714</v>
      </c>
    </row>
    <row r="10" spans="1:8" ht="24.95" customHeight="1" thickBot="1">
      <c r="A10" s="86"/>
      <c r="B10" s="10" t="s">
        <v>14</v>
      </c>
      <c r="C10" s="11">
        <v>6.5166640000000005</v>
      </c>
      <c r="D10" s="12">
        <v>5.2133312000000007</v>
      </c>
      <c r="E10" s="12">
        <v>1.3033328000000002</v>
      </c>
      <c r="F10" s="11">
        <f t="shared" si="0"/>
        <v>7.0936463282613182</v>
      </c>
      <c r="G10" s="12">
        <f t="shared" si="1"/>
        <v>5.6749170626090546</v>
      </c>
      <c r="H10" s="13">
        <f t="shared" si="2"/>
        <v>1.4187292656522636</v>
      </c>
    </row>
    <row r="11" spans="1:8" ht="24.95" customHeight="1" thickBot="1">
      <c r="A11" s="86"/>
      <c r="B11" s="10" t="s">
        <v>15</v>
      </c>
      <c r="C11" s="11">
        <v>7.362984</v>
      </c>
      <c r="D11" s="12">
        <v>5.8903872000000002</v>
      </c>
      <c r="E11" s="12">
        <v>1.4725968</v>
      </c>
      <c r="F11" s="11">
        <f t="shared" si="0"/>
        <v>8.0148990981653849</v>
      </c>
      <c r="G11" s="12">
        <f t="shared" si="1"/>
        <v>6.4119192785323085</v>
      </c>
      <c r="H11" s="13">
        <f t="shared" si="2"/>
        <v>1.6029798196330771</v>
      </c>
    </row>
    <row r="12" spans="1:8" ht="24.95" customHeight="1" thickBot="1">
      <c r="A12" s="86"/>
      <c r="B12" s="10" t="s">
        <v>16</v>
      </c>
      <c r="C12" s="11">
        <v>8.3997260000000011</v>
      </c>
      <c r="D12" s="12">
        <v>6.4982699915062963</v>
      </c>
      <c r="E12" s="12">
        <v>1.6799452000000004</v>
      </c>
      <c r="F12" s="11">
        <f t="shared" si="0"/>
        <v>9.1434337412978692</v>
      </c>
      <c r="G12" s="12">
        <f>D12*(1+$F$26)</f>
        <v>7.0736237230121644</v>
      </c>
      <c r="H12" s="13">
        <f t="shared" si="2"/>
        <v>1.8286867482595739</v>
      </c>
    </row>
    <row r="13" spans="1:8" ht="24.95" customHeight="1" thickBot="1">
      <c r="A13" s="86"/>
      <c r="B13" s="10" t="s">
        <v>17</v>
      </c>
      <c r="C13" s="11">
        <v>9.4999420000000008</v>
      </c>
      <c r="D13" s="12">
        <v>7.3414711149716503</v>
      </c>
      <c r="E13" s="12">
        <v>1.8999884000000002</v>
      </c>
      <c r="F13" s="11">
        <f t="shared" si="0"/>
        <v>10.341062342173156</v>
      </c>
      <c r="G13" s="12">
        <f>D13*(1+$F$26)</f>
        <v>7.991481472537969</v>
      </c>
      <c r="H13" s="13">
        <f t="shared" si="2"/>
        <v>2.0682124684346315</v>
      </c>
    </row>
    <row r="14" spans="1:8" ht="24.95" customHeight="1" thickBot="1">
      <c r="A14" s="86"/>
      <c r="B14" s="16" t="s">
        <v>18</v>
      </c>
      <c r="C14" s="15">
        <v>10.832896000000002</v>
      </c>
      <c r="D14" s="12">
        <v>8.6663168000000024</v>
      </c>
      <c r="E14" s="14">
        <v>2.1665792000000006</v>
      </c>
      <c r="F14" s="15">
        <f t="shared" si="0"/>
        <v>11.792035454772062</v>
      </c>
      <c r="G14" s="12">
        <f>F14*$F$28</f>
        <v>9.4336283638176504</v>
      </c>
      <c r="H14" s="17">
        <f t="shared" si="2"/>
        <v>2.3584070909544126</v>
      </c>
    </row>
    <row r="15" spans="1:8" ht="24.95" customHeight="1" thickBot="1">
      <c r="A15" s="86" t="s">
        <v>19</v>
      </c>
      <c r="B15" s="6" t="s">
        <v>10</v>
      </c>
      <c r="C15" s="7">
        <v>8.3997260000000011</v>
      </c>
      <c r="D15" s="8">
        <v>6.7197808000000014</v>
      </c>
      <c r="E15" s="8">
        <v>1.6799452000000004</v>
      </c>
      <c r="F15" s="7">
        <f t="shared" si="0"/>
        <v>9.1434337412978692</v>
      </c>
      <c r="G15" s="8">
        <f t="shared" ref="G15:G21" si="3">F15*0.8</f>
        <v>7.3147469930382956</v>
      </c>
      <c r="H15" s="9">
        <f t="shared" si="2"/>
        <v>1.8286867482595739</v>
      </c>
    </row>
    <row r="16" spans="1:8" ht="24.95" customHeight="1" thickBot="1">
      <c r="A16" s="86"/>
      <c r="B16" s="16" t="s">
        <v>20</v>
      </c>
      <c r="C16" s="15">
        <v>9.4999420000000008</v>
      </c>
      <c r="D16" s="14">
        <v>7.599953600000001</v>
      </c>
      <c r="E16" s="14">
        <v>1.8999884000000002</v>
      </c>
      <c r="F16" s="15">
        <f t="shared" si="0"/>
        <v>10.341062342173156</v>
      </c>
      <c r="G16" s="14">
        <f t="shared" si="3"/>
        <v>8.2728498737385259</v>
      </c>
      <c r="H16" s="17">
        <f t="shared" si="2"/>
        <v>2.0682124684346315</v>
      </c>
    </row>
    <row r="17" spans="1:1019" ht="24.95" customHeight="1" thickBot="1">
      <c r="A17" s="86" t="s">
        <v>21</v>
      </c>
      <c r="B17" s="6" t="s">
        <v>10</v>
      </c>
      <c r="C17" s="7">
        <v>9.4999420000000008</v>
      </c>
      <c r="D17" s="8">
        <v>7.599953600000001</v>
      </c>
      <c r="E17" s="8">
        <v>1.8999884000000002</v>
      </c>
      <c r="F17" s="7">
        <f t="shared" si="0"/>
        <v>10.341062342173156</v>
      </c>
      <c r="G17" s="8">
        <f t="shared" si="3"/>
        <v>8.2728498737385259</v>
      </c>
      <c r="H17" s="9">
        <f t="shared" si="2"/>
        <v>2.0682124684346315</v>
      </c>
    </row>
    <row r="18" spans="1:1019" ht="24.95" customHeight="1" thickBot="1">
      <c r="A18" s="86"/>
      <c r="B18" s="16" t="s">
        <v>20</v>
      </c>
      <c r="C18" s="15">
        <v>10.832896000000002</v>
      </c>
      <c r="D18" s="14">
        <v>8.6663168000000024</v>
      </c>
      <c r="E18" s="14">
        <v>2.1665792000000006</v>
      </c>
      <c r="F18" s="15">
        <f t="shared" si="0"/>
        <v>11.792035454772062</v>
      </c>
      <c r="G18" s="14">
        <f t="shared" si="3"/>
        <v>9.4336283638176504</v>
      </c>
      <c r="H18" s="17">
        <f t="shared" si="2"/>
        <v>2.3584070909544126</v>
      </c>
    </row>
    <row r="19" spans="1:1019" ht="33.75" customHeight="1" thickBot="1">
      <c r="A19" s="5" t="s">
        <v>22</v>
      </c>
      <c r="B19" s="6" t="s">
        <v>10</v>
      </c>
      <c r="C19" s="7">
        <v>4.7499710000000004</v>
      </c>
      <c r="D19" s="8">
        <v>3.7999768000000005</v>
      </c>
      <c r="E19" s="8">
        <v>0.94999420000000012</v>
      </c>
      <c r="F19" s="7">
        <f t="shared" si="0"/>
        <v>5.1705311710865782</v>
      </c>
      <c r="G19" s="8">
        <f t="shared" si="3"/>
        <v>4.1364249368692629</v>
      </c>
      <c r="H19" s="9">
        <f t="shared" si="2"/>
        <v>1.0341062342173157</v>
      </c>
    </row>
    <row r="20" spans="1:1019" ht="24.95" customHeight="1" thickBot="1">
      <c r="A20" s="86" t="s">
        <v>23</v>
      </c>
      <c r="B20" s="6" t="s">
        <v>10</v>
      </c>
      <c r="C20" s="7">
        <v>9.4999420000000008</v>
      </c>
      <c r="D20" s="8">
        <v>7.599953600000001</v>
      </c>
      <c r="E20" s="8">
        <v>1.8999884000000002</v>
      </c>
      <c r="F20" s="7">
        <f t="shared" ref="F20:F21" si="4">C20*(1+$F$26)</f>
        <v>10.341062342173156</v>
      </c>
      <c r="G20" s="8">
        <f t="shared" si="3"/>
        <v>8.2728498737385259</v>
      </c>
      <c r="H20" s="9">
        <f t="shared" si="2"/>
        <v>2.0682124684346315</v>
      </c>
    </row>
    <row r="21" spans="1:1019" ht="24.95" customHeight="1" thickBot="1">
      <c r="A21" s="86"/>
      <c r="B21" s="16" t="s">
        <v>20</v>
      </c>
      <c r="C21" s="15">
        <v>10.832896000000002</v>
      </c>
      <c r="D21" s="14">
        <v>8.6663168000000024</v>
      </c>
      <c r="E21" s="14">
        <v>2.1665792000000006</v>
      </c>
      <c r="F21" s="15">
        <f t="shared" si="4"/>
        <v>11.792035454772062</v>
      </c>
      <c r="G21" s="14">
        <f t="shared" si="3"/>
        <v>9.4336283638176504</v>
      </c>
      <c r="H21" s="17">
        <f t="shared" si="2"/>
        <v>2.3584070909544126</v>
      </c>
    </row>
    <row r="22" spans="1:1019" s="18" customFormat="1" ht="24" customHeight="1" thickBot="1">
      <c r="A22" s="81" t="s">
        <v>24</v>
      </c>
      <c r="B22" s="81"/>
      <c r="C22" s="82">
        <v>13.445909000000002</v>
      </c>
      <c r="D22" s="83"/>
      <c r="E22" s="84"/>
      <c r="F22" s="82">
        <f>C22*(1+F25)</f>
        <v>14.636403381850871</v>
      </c>
      <c r="G22" s="83"/>
      <c r="H22" s="84"/>
    </row>
    <row r="23" spans="1:1019" ht="15.75">
      <c r="A23" s="19"/>
    </row>
    <row r="24" spans="1:1019" ht="15.75">
      <c r="A24" s="20" t="s">
        <v>25</v>
      </c>
      <c r="B24" s="21">
        <v>2019</v>
      </c>
      <c r="C24" s="22"/>
    </row>
    <row r="25" spans="1:1019">
      <c r="A25"/>
      <c r="B25"/>
      <c r="C25"/>
      <c r="E25" s="23" t="s">
        <v>26</v>
      </c>
      <c r="F25" s="79">
        <v>8.8539523943741427E-2</v>
      </c>
      <c r="AME25"/>
    </row>
    <row r="26" spans="1:1019">
      <c r="A26"/>
      <c r="B26"/>
      <c r="C26"/>
      <c r="E26" s="23" t="s">
        <v>27</v>
      </c>
      <c r="F26" s="79">
        <f>F25</f>
        <v>8.8539523943741427E-2</v>
      </c>
      <c r="AME26"/>
    </row>
    <row r="27" spans="1:1019" ht="15.75">
      <c r="A27"/>
      <c r="B27"/>
      <c r="C27"/>
      <c r="E27" s="25" t="s">
        <v>28</v>
      </c>
      <c r="F27" s="80">
        <f>(F25+F26)/2</f>
        <v>8.8539523943741427E-2</v>
      </c>
      <c r="AME27"/>
    </row>
    <row r="28" spans="1:1019">
      <c r="A28"/>
      <c r="B28"/>
      <c r="C28"/>
      <c r="E28" s="23" t="s">
        <v>29</v>
      </c>
      <c r="F28" s="24">
        <v>0.8</v>
      </c>
      <c r="AME28"/>
    </row>
  </sheetData>
  <mergeCells count="16">
    <mergeCell ref="A1:A3"/>
    <mergeCell ref="B1:B2"/>
    <mergeCell ref="C1:E1"/>
    <mergeCell ref="F1:H1"/>
    <mergeCell ref="C2:C3"/>
    <mergeCell ref="D2:E2"/>
    <mergeCell ref="F2:F3"/>
    <mergeCell ref="G2:H2"/>
    <mergeCell ref="A22:B22"/>
    <mergeCell ref="C22:E22"/>
    <mergeCell ref="F22:H22"/>
    <mergeCell ref="A4:A6"/>
    <mergeCell ref="A7:A14"/>
    <mergeCell ref="A15:A16"/>
    <mergeCell ref="A17:A18"/>
    <mergeCell ref="A20:A21"/>
  </mergeCells>
  <printOptions horizontalCentered="1"/>
  <pageMargins left="3.937007874015748E-2" right="0" top="0.35433070866141736" bottom="0.15748031496062992" header="0" footer="0"/>
  <pageSetup paperSize="9" scale="74" firstPageNumber="0" fitToWidth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63"/>
  <sheetViews>
    <sheetView topLeftCell="A15" zoomScaleNormal="100" workbookViewId="0">
      <selection activeCell="B23" sqref="B23:B24"/>
    </sheetView>
  </sheetViews>
  <sheetFormatPr defaultRowHeight="12.75"/>
  <cols>
    <col min="1" max="1" width="35" style="26" customWidth="1"/>
    <col min="2" max="2" width="15.5703125" style="26" customWidth="1"/>
    <col min="3" max="5" width="12.7109375" style="26" customWidth="1"/>
    <col min="6" max="1022" width="9" style="27" customWidth="1"/>
    <col min="1023" max="1025" width="8.7109375" customWidth="1"/>
  </cols>
  <sheetData>
    <row r="1" spans="1:5" ht="27.75">
      <c r="A1" s="109" t="s">
        <v>68</v>
      </c>
      <c r="B1" s="109"/>
      <c r="C1" s="109"/>
      <c r="D1" s="109"/>
      <c r="E1" s="109"/>
    </row>
    <row r="3" spans="1:5" ht="20.25">
      <c r="A3" s="110" t="s">
        <v>67</v>
      </c>
      <c r="B3" s="110"/>
      <c r="C3" s="110"/>
      <c r="D3" s="110"/>
      <c r="E3" s="110"/>
    </row>
    <row r="4" spans="1:5" ht="20.25" hidden="1">
      <c r="A4" s="28"/>
      <c r="B4" s="29"/>
      <c r="C4" s="29"/>
      <c r="D4" s="29"/>
      <c r="E4" s="29"/>
    </row>
    <row r="5" spans="1:5" ht="20.25" hidden="1">
      <c r="A5" s="110" t="s">
        <v>30</v>
      </c>
      <c r="B5" s="110"/>
      <c r="C5" s="110"/>
      <c r="D5" s="110"/>
      <c r="E5" s="110"/>
    </row>
    <row r="6" spans="1:5">
      <c r="A6" s="30"/>
      <c r="B6" s="30"/>
      <c r="C6" s="30"/>
      <c r="D6" s="30"/>
      <c r="E6" s="30"/>
    </row>
    <row r="7" spans="1:5" ht="15.75">
      <c r="A7" s="31" t="s">
        <v>31</v>
      </c>
      <c r="B7" s="30"/>
      <c r="C7" s="30"/>
      <c r="D7" s="30"/>
      <c r="E7" s="30"/>
    </row>
    <row r="8" spans="1:5">
      <c r="B8" s="30"/>
      <c r="C8" s="30"/>
      <c r="D8" s="30"/>
      <c r="E8" s="30"/>
    </row>
    <row r="9" spans="1:5" ht="34.5" customHeight="1">
      <c r="A9" s="111" t="s">
        <v>32</v>
      </c>
      <c r="B9" s="111"/>
      <c r="C9" s="111"/>
      <c r="D9" s="111"/>
      <c r="E9" s="111"/>
    </row>
    <row r="10" spans="1:5" ht="15" customHeight="1">
      <c r="A10" s="32"/>
      <c r="B10" s="32"/>
      <c r="C10" s="32"/>
      <c r="D10" s="32"/>
      <c r="E10" s="32"/>
    </row>
    <row r="11" spans="1:5" ht="15.75">
      <c r="A11" s="33" t="s">
        <v>33</v>
      </c>
      <c r="B11" s="30"/>
      <c r="C11" s="34"/>
      <c r="D11" s="35">
        <f>'Revisão 2021'!F22*0.5</f>
        <v>7.3182016909254353</v>
      </c>
      <c r="E11" s="36" t="s">
        <v>34</v>
      </c>
    </row>
    <row r="12" spans="1:5" ht="15.75">
      <c r="A12" s="33" t="s">
        <v>35</v>
      </c>
      <c r="B12" s="30"/>
      <c r="C12" s="34"/>
      <c r="D12" s="35">
        <f>'Revisão 2021'!F22</f>
        <v>14.636403381850871</v>
      </c>
      <c r="E12" s="36" t="s">
        <v>34</v>
      </c>
    </row>
    <row r="13" spans="1:5" ht="15.75">
      <c r="A13" s="33" t="s">
        <v>36</v>
      </c>
      <c r="B13" s="30"/>
      <c r="C13" s="34"/>
      <c r="D13" s="35">
        <f>D12</f>
        <v>14.636403381850871</v>
      </c>
      <c r="E13" s="36" t="s">
        <v>34</v>
      </c>
    </row>
    <row r="14" spans="1:5" ht="15.75">
      <c r="A14" s="33" t="s">
        <v>37</v>
      </c>
      <c r="B14" s="30"/>
      <c r="C14" s="34"/>
      <c r="D14" s="35">
        <f>D11</f>
        <v>7.3182016909254353</v>
      </c>
      <c r="E14" s="36" t="s">
        <v>34</v>
      </c>
    </row>
    <row r="15" spans="1:5" ht="15.75">
      <c r="A15" s="33" t="s">
        <v>38</v>
      </c>
      <c r="B15" s="30"/>
      <c r="C15" s="34"/>
      <c r="D15" s="35">
        <f>D12</f>
        <v>14.636403381850871</v>
      </c>
      <c r="E15" s="36" t="s">
        <v>34</v>
      </c>
    </row>
    <row r="16" spans="1:5" ht="15.75">
      <c r="A16" s="33" t="s">
        <v>39</v>
      </c>
      <c r="B16" s="30"/>
      <c r="C16" s="34"/>
      <c r="D16" s="35">
        <f>D12</f>
        <v>14.636403381850871</v>
      </c>
      <c r="E16" s="36" t="s">
        <v>34</v>
      </c>
    </row>
    <row r="17" spans="1:5" ht="15.75">
      <c r="A17" s="31"/>
      <c r="B17" s="30"/>
      <c r="C17" s="30"/>
      <c r="D17" s="30"/>
      <c r="E17" s="30"/>
    </row>
    <row r="18" spans="1:5" ht="15.75">
      <c r="A18" s="31"/>
      <c r="B18" s="30"/>
      <c r="C18" s="30"/>
      <c r="D18" s="30"/>
      <c r="E18" s="30"/>
    </row>
    <row r="19" spans="1:5" ht="15.75">
      <c r="A19" s="36" t="s">
        <v>40</v>
      </c>
      <c r="B19" s="30"/>
      <c r="C19" s="30"/>
      <c r="D19" s="30"/>
      <c r="E19" s="30"/>
    </row>
    <row r="20" spans="1:5" ht="15">
      <c r="A20" s="37"/>
      <c r="B20" s="37"/>
      <c r="C20" s="38"/>
      <c r="D20" s="112"/>
      <c r="E20" s="112"/>
    </row>
    <row r="21" spans="1:5" ht="17.25" customHeight="1">
      <c r="A21" s="101" t="s">
        <v>0</v>
      </c>
      <c r="B21" s="102" t="s">
        <v>41</v>
      </c>
      <c r="C21" s="103" t="s">
        <v>42</v>
      </c>
      <c r="D21" s="103"/>
      <c r="E21" s="103"/>
    </row>
    <row r="22" spans="1:5" ht="30" customHeight="1">
      <c r="A22" s="101"/>
      <c r="B22" s="102"/>
      <c r="C22" s="104" t="s">
        <v>43</v>
      </c>
      <c r="D22" s="105" t="s">
        <v>44</v>
      </c>
      <c r="E22" s="105"/>
    </row>
    <row r="23" spans="1:5" ht="14.25" customHeight="1">
      <c r="A23" s="101"/>
      <c r="B23" s="106" t="s">
        <v>45</v>
      </c>
      <c r="C23" s="104"/>
      <c r="D23" s="107" t="s">
        <v>46</v>
      </c>
      <c r="E23" s="108" t="s">
        <v>8</v>
      </c>
    </row>
    <row r="24" spans="1:5" ht="23.25" customHeight="1">
      <c r="A24" s="101"/>
      <c r="B24" s="106"/>
      <c r="C24" s="104"/>
      <c r="D24" s="107"/>
      <c r="E24" s="108"/>
    </row>
    <row r="25" spans="1:5" ht="15.75" thickTop="1">
      <c r="A25" s="39"/>
      <c r="B25" s="40"/>
      <c r="C25" s="40"/>
      <c r="D25" s="40"/>
      <c r="E25" s="41"/>
    </row>
    <row r="26" spans="1:5" ht="15.75" customHeight="1" thickBot="1">
      <c r="A26" s="100" t="s">
        <v>9</v>
      </c>
      <c r="B26" s="42" t="s">
        <v>47</v>
      </c>
      <c r="C26" s="43">
        <f>'Revisão 2021'!F4</f>
        <v>2.2859330002818572</v>
      </c>
      <c r="D26" s="43">
        <f>'Revisão 2021'!G4</f>
        <v>1.8287464002254858</v>
      </c>
      <c r="E26" s="44">
        <f>'Revisão 2021'!H4</f>
        <v>0.45718660005637146</v>
      </c>
    </row>
    <row r="27" spans="1:5" ht="16.5" thickTop="1" thickBot="1">
      <c r="A27" s="100"/>
      <c r="B27" s="45" t="s">
        <v>11</v>
      </c>
      <c r="C27" s="43">
        <f>'Revisão 2021'!F5</f>
        <v>2.5798386717466673</v>
      </c>
      <c r="D27" s="43">
        <f>'Revisão 2021'!G5</f>
        <v>2.0638709373973341</v>
      </c>
      <c r="E27" s="44">
        <f>'Revisão 2021'!H5</f>
        <v>0.51596773434933352</v>
      </c>
    </row>
    <row r="28" spans="1:5" ht="16.5" thickTop="1" thickBot="1">
      <c r="A28" s="100"/>
      <c r="B28" s="46" t="s">
        <v>12</v>
      </c>
      <c r="C28" s="47">
        <f>'Revisão 2021'!F6</f>
        <v>2.9499421098875391</v>
      </c>
      <c r="D28" s="47">
        <f>'Revisão 2021'!G6</f>
        <v>2.3599536879100316</v>
      </c>
      <c r="E28" s="48">
        <f>'Revisão 2021'!H6</f>
        <v>0.58998842197750789</v>
      </c>
    </row>
    <row r="29" spans="1:5" ht="15.75" thickTop="1">
      <c r="A29" s="30"/>
      <c r="B29" s="49"/>
      <c r="C29" s="50"/>
      <c r="D29" s="50"/>
      <c r="E29" s="50"/>
    </row>
    <row r="30" spans="1:5" ht="15">
      <c r="A30" s="30"/>
      <c r="B30" s="49"/>
      <c r="C30" s="50"/>
      <c r="D30" s="50"/>
      <c r="E30" s="50"/>
    </row>
    <row r="31" spans="1:5" ht="17.25" customHeight="1">
      <c r="A31" s="101" t="s">
        <v>0</v>
      </c>
      <c r="B31" s="102" t="s">
        <v>41</v>
      </c>
      <c r="C31" s="103" t="s">
        <v>42</v>
      </c>
      <c r="D31" s="103"/>
      <c r="E31" s="103"/>
    </row>
    <row r="32" spans="1:5" ht="30" customHeight="1">
      <c r="A32" s="101"/>
      <c r="B32" s="102"/>
      <c r="C32" s="104" t="s">
        <v>43</v>
      </c>
      <c r="D32" s="105" t="s">
        <v>44</v>
      </c>
      <c r="E32" s="105"/>
    </row>
    <row r="33" spans="1:5" ht="14.25" customHeight="1">
      <c r="A33" s="101"/>
      <c r="B33" s="106" t="s">
        <v>48</v>
      </c>
      <c r="C33" s="104"/>
      <c r="D33" s="107" t="s">
        <v>46</v>
      </c>
      <c r="E33" s="108" t="s">
        <v>8</v>
      </c>
    </row>
    <row r="34" spans="1:5" ht="14.25" customHeight="1">
      <c r="A34" s="101"/>
      <c r="B34" s="106"/>
      <c r="C34" s="104"/>
      <c r="D34" s="107"/>
      <c r="E34" s="108"/>
    </row>
    <row r="35" spans="1:5" ht="15.75" customHeight="1">
      <c r="A35" s="95" t="s">
        <v>13</v>
      </c>
      <c r="B35" s="42" t="s">
        <v>47</v>
      </c>
      <c r="C35" s="51">
        <f>'Revisão 2021'!F7</f>
        <v>4.8365770419963541</v>
      </c>
      <c r="D35" s="51">
        <f>'Revisão 2021'!G7</f>
        <v>3.8692616335970835</v>
      </c>
      <c r="E35" s="52">
        <f t="shared" ref="E35:E42" si="0">C35*0.2</f>
        <v>0.96731540839927088</v>
      </c>
    </row>
    <row r="36" spans="1:5" ht="15.75">
      <c r="A36" s="95"/>
      <c r="B36" s="53" t="s">
        <v>11</v>
      </c>
      <c r="C36" s="51">
        <f>'Revisão 2021'!F8</f>
        <v>5.4699383213054</v>
      </c>
      <c r="D36" s="51">
        <f>'Revisão 2021'!G8</f>
        <v>4.3759506570443198</v>
      </c>
      <c r="E36" s="52">
        <f t="shared" si="0"/>
        <v>1.09398766426108</v>
      </c>
    </row>
    <row r="37" spans="1:5" ht="15" customHeight="1">
      <c r="A37" s="95"/>
      <c r="B37" s="54" t="s">
        <v>12</v>
      </c>
      <c r="C37" s="51">
        <f>'Revisão 2021'!F9</f>
        <v>6.2530031757238564</v>
      </c>
      <c r="D37" s="51">
        <f>'Revisão 2021'!G9</f>
        <v>5.0024025405790855</v>
      </c>
      <c r="E37" s="52">
        <f t="shared" si="0"/>
        <v>1.2506006351447714</v>
      </c>
    </row>
    <row r="38" spans="1:5" ht="15" customHeight="1">
      <c r="A38" s="95"/>
      <c r="B38" s="54" t="s">
        <v>14</v>
      </c>
      <c r="C38" s="51">
        <f>'Revisão 2021'!F10</f>
        <v>7.0936463282613182</v>
      </c>
      <c r="D38" s="51">
        <f>'Revisão 2021'!G10</f>
        <v>5.6749170626090546</v>
      </c>
      <c r="E38" s="52">
        <f t="shared" si="0"/>
        <v>1.4187292656522636</v>
      </c>
    </row>
    <row r="39" spans="1:5" ht="15" customHeight="1">
      <c r="A39" s="95"/>
      <c r="B39" s="54" t="s">
        <v>15</v>
      </c>
      <c r="C39" s="51">
        <f>'Revisão 2021'!F11</f>
        <v>8.0148990981653849</v>
      </c>
      <c r="D39" s="51">
        <f>'Revisão 2021'!G11</f>
        <v>6.4119192785323085</v>
      </c>
      <c r="E39" s="52">
        <f t="shared" si="0"/>
        <v>1.6029798196330771</v>
      </c>
    </row>
    <row r="40" spans="1:5" ht="15.75" customHeight="1">
      <c r="A40" s="95"/>
      <c r="B40" s="54" t="s">
        <v>16</v>
      </c>
      <c r="C40" s="51">
        <f>'Revisão 2021'!F12</f>
        <v>9.1434337412978692</v>
      </c>
      <c r="D40" s="51">
        <f>'Revisão 2021'!G12</f>
        <v>7.0736237230121644</v>
      </c>
      <c r="E40" s="52">
        <f t="shared" si="0"/>
        <v>1.8286867482595739</v>
      </c>
    </row>
    <row r="41" spans="1:5" ht="15.75" customHeight="1">
      <c r="A41" s="95"/>
      <c r="B41" s="54" t="s">
        <v>17</v>
      </c>
      <c r="C41" s="51">
        <f>'Revisão 2021'!F13</f>
        <v>10.341062342173156</v>
      </c>
      <c r="D41" s="51">
        <f>'Revisão 2021'!G13</f>
        <v>7.991481472537969</v>
      </c>
      <c r="E41" s="52">
        <f t="shared" si="0"/>
        <v>2.0682124684346315</v>
      </c>
    </row>
    <row r="42" spans="1:5" ht="15.75">
      <c r="A42" s="95"/>
      <c r="B42" s="53" t="s">
        <v>49</v>
      </c>
      <c r="C42" s="51">
        <f>'Revisão 2021'!F14</f>
        <v>11.792035454772062</v>
      </c>
      <c r="D42" s="51">
        <f>'Revisão 2021'!G14</f>
        <v>9.4336283638176504</v>
      </c>
      <c r="E42" s="52">
        <f t="shared" si="0"/>
        <v>2.3584070909544126</v>
      </c>
    </row>
    <row r="43" spans="1:5" ht="12" customHeight="1">
      <c r="A43" s="55"/>
      <c r="B43" s="53"/>
      <c r="C43" s="51"/>
      <c r="D43" s="56"/>
      <c r="E43" s="57"/>
    </row>
    <row r="44" spans="1:5" ht="15.75" customHeight="1">
      <c r="A44" s="96" t="s">
        <v>19</v>
      </c>
      <c r="B44" s="42" t="s">
        <v>47</v>
      </c>
      <c r="C44" s="51">
        <f>'Revisão 2021'!F15</f>
        <v>9.1434337412978692</v>
      </c>
      <c r="D44" s="51">
        <f>'Revisão 2021'!G15</f>
        <v>7.3147469930382956</v>
      </c>
      <c r="E44" s="44">
        <f>0.2*C44</f>
        <v>1.8286867482595739</v>
      </c>
    </row>
    <row r="45" spans="1:5" ht="15.75">
      <c r="A45" s="96"/>
      <c r="B45" s="53" t="s">
        <v>50</v>
      </c>
      <c r="C45" s="51">
        <f>'Revisão 2021'!F16</f>
        <v>10.341062342173156</v>
      </c>
      <c r="D45" s="51">
        <f>'Revisão 2021'!G16</f>
        <v>8.2728498737385259</v>
      </c>
      <c r="E45" s="44">
        <f>0.2*C45</f>
        <v>2.0682124684346315</v>
      </c>
    </row>
    <row r="46" spans="1:5" ht="12" customHeight="1">
      <c r="A46" s="55"/>
      <c r="B46" s="53"/>
      <c r="C46" s="51"/>
      <c r="D46" s="43"/>
      <c r="E46" s="44"/>
    </row>
    <row r="47" spans="1:5" ht="15" customHeight="1">
      <c r="A47" s="97" t="s">
        <v>51</v>
      </c>
      <c r="B47" s="42" t="s">
        <v>47</v>
      </c>
      <c r="C47" s="59">
        <f>'Revisão 2021'!F17</f>
        <v>10.341062342173156</v>
      </c>
      <c r="D47" s="59">
        <f>'Revisão 2021'!G17</f>
        <v>8.2728498737385259</v>
      </c>
      <c r="E47" s="44">
        <f>0.2*C47</f>
        <v>2.0682124684346315</v>
      </c>
    </row>
    <row r="48" spans="1:5" ht="15">
      <c r="A48" s="97"/>
      <c r="B48" s="45" t="s">
        <v>50</v>
      </c>
      <c r="C48" s="59">
        <f>'Revisão 2021'!F18</f>
        <v>11.792035454772062</v>
      </c>
      <c r="D48" s="59">
        <f>'Revisão 2021'!G18</f>
        <v>9.4336283638176504</v>
      </c>
      <c r="E48" s="44">
        <f>0.2*C48</f>
        <v>2.3584070909544126</v>
      </c>
    </row>
    <row r="49" spans="1:5" ht="15.75">
      <c r="A49" s="58"/>
      <c r="B49" s="53"/>
      <c r="C49" s="51"/>
      <c r="D49" s="43"/>
      <c r="E49" s="44"/>
    </row>
    <row r="50" spans="1:5" ht="15.75">
      <c r="A50" s="58" t="s">
        <v>52</v>
      </c>
      <c r="B50" s="42" t="s">
        <v>47</v>
      </c>
      <c r="C50" s="51">
        <f>'Revisão 2021'!F19</f>
        <v>5.1705311710865782</v>
      </c>
      <c r="D50" s="51">
        <f>'Revisão 2021'!G19</f>
        <v>4.1364249368692629</v>
      </c>
      <c r="E50" s="44">
        <f>0.2*C50</f>
        <v>1.0341062342173157</v>
      </c>
    </row>
    <row r="51" spans="1:5" ht="15.75">
      <c r="A51" s="60" t="s">
        <v>53</v>
      </c>
      <c r="B51" s="53"/>
      <c r="C51" s="51"/>
      <c r="D51" s="43"/>
      <c r="E51" s="44"/>
    </row>
    <row r="52" spans="1:5" ht="12" customHeight="1">
      <c r="A52" s="60"/>
      <c r="B52" s="53"/>
      <c r="C52" s="51"/>
      <c r="D52" s="43"/>
      <c r="E52" s="44"/>
    </row>
    <row r="53" spans="1:5" ht="15.75" customHeight="1">
      <c r="A53" s="98" t="s">
        <v>23</v>
      </c>
      <c r="B53" s="42" t="s">
        <v>47</v>
      </c>
      <c r="C53" s="51">
        <f>'Revisão 2021'!F20</f>
        <v>10.341062342173156</v>
      </c>
      <c r="D53" s="51">
        <f>'Revisão 2021'!G20</f>
        <v>8.2728498737385259</v>
      </c>
      <c r="E53" s="44">
        <f>0.2*C53</f>
        <v>2.0682124684346315</v>
      </c>
    </row>
    <row r="54" spans="1:5" ht="16.5" thickTop="1" thickBot="1">
      <c r="A54" s="98"/>
      <c r="B54" s="61" t="s">
        <v>50</v>
      </c>
      <c r="C54" s="47">
        <f>'Revisão 2021'!F21</f>
        <v>11.792035454772062</v>
      </c>
      <c r="D54" s="47">
        <f>'Revisão 2021'!G21</f>
        <v>9.4336283638176504</v>
      </c>
      <c r="E54" s="48">
        <f>0.2*C54</f>
        <v>2.3584070909544126</v>
      </c>
    </row>
    <row r="55" spans="1:5" ht="15.75" hidden="1">
      <c r="A55" s="62" t="str">
        <f>"Reajuste Linear: 'Estrutura tarifária'!'Estrutura tarifária'!B66C66"&amp;E55&amp;"% para as tarifas e o custo mínimo fixo"</f>
        <v>Reajuste Linear: 'Estrutura tarifária'!'Estrutura tarifária'!B66C668,85% para as tarifas e o custo mínimo fixo</v>
      </c>
      <c r="C55" s="51">
        <f>'Revisão 2021'!F22</f>
        <v>14.636403381850871</v>
      </c>
      <c r="E55" s="63">
        <f>ROUND('Revisão 2021'!F26,4)*100</f>
        <v>8.85</v>
      </c>
    </row>
    <row r="56" spans="1:5" ht="13.5" thickTop="1">
      <c r="A56" s="64"/>
      <c r="B56" s="64"/>
      <c r="C56" s="64"/>
    </row>
    <row r="58" spans="1:5" ht="15.75">
      <c r="A58" s="62" t="s">
        <v>54</v>
      </c>
    </row>
    <row r="59" spans="1:5" ht="12.75" customHeight="1">
      <c r="A59" s="65"/>
    </row>
    <row r="60" spans="1:5" ht="27" customHeight="1">
      <c r="A60" s="99" t="s">
        <v>55</v>
      </c>
      <c r="B60" s="99"/>
      <c r="C60" s="99"/>
      <c r="D60" s="99"/>
      <c r="E60" s="99"/>
    </row>
    <row r="61" spans="1:5" ht="14.25">
      <c r="A61" s="66"/>
    </row>
    <row r="62" spans="1:5" ht="14.25">
      <c r="A62" s="66"/>
    </row>
    <row r="63" spans="1:5" ht="14.25" customHeight="1">
      <c r="A63" s="94" t="s">
        <v>56</v>
      </c>
      <c r="B63" s="94"/>
      <c r="C63" s="94"/>
      <c r="D63" s="94"/>
      <c r="E63" s="94"/>
    </row>
  </sheetData>
  <mergeCells count="28">
    <mergeCell ref="A1:E1"/>
    <mergeCell ref="A3:E3"/>
    <mergeCell ref="A5:E5"/>
    <mergeCell ref="A9:E9"/>
    <mergeCell ref="D20:E20"/>
    <mergeCell ref="A21:A24"/>
    <mergeCell ref="B21:B22"/>
    <mergeCell ref="C21:E21"/>
    <mergeCell ref="C22:C24"/>
    <mergeCell ref="D22:E22"/>
    <mergeCell ref="B23:B24"/>
    <mergeCell ref="D23:D24"/>
    <mergeCell ref="E23:E24"/>
    <mergeCell ref="A26:A28"/>
    <mergeCell ref="A31:A34"/>
    <mergeCell ref="B31:B32"/>
    <mergeCell ref="C31:E31"/>
    <mergeCell ref="C32:C34"/>
    <mergeCell ref="D32:E32"/>
    <mergeCell ref="B33:B34"/>
    <mergeCell ref="D33:D34"/>
    <mergeCell ref="E33:E34"/>
    <mergeCell ref="A63:E63"/>
    <mergeCell ref="A35:A42"/>
    <mergeCell ref="A44:A45"/>
    <mergeCell ref="A47:A48"/>
    <mergeCell ref="A53:A54"/>
    <mergeCell ref="A60:E60"/>
  </mergeCells>
  <pageMargins left="0.59027777777777801" right="0.55138888888888904" top="0.86597222222222203" bottom="0.62986111111111098" header="0.51180555555555496" footer="0.51180555555555496"/>
  <pageSetup paperSize="9" firstPageNumber="0" orientation="portrait" horizontalDpi="300" verticalDpi="30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zoomScaleNormal="100" workbookViewId="0">
      <selection activeCell="J25" sqref="J25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9.140625" hidden="1" customWidth="1"/>
    <col min="8" max="1011" width="8.5703125" customWidth="1"/>
  </cols>
  <sheetData>
    <row r="1" spans="1:7" ht="15.75">
      <c r="A1" s="113" t="s">
        <v>57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0">
        <v>1</v>
      </c>
      <c r="B5" s="71">
        <f>'Estrutura tarifária'!D13</f>
        <v>14.636403381850871</v>
      </c>
      <c r="C5" s="71">
        <f>A5*'Revisão 2021'!F$7</f>
        <v>4.8365770419963541</v>
      </c>
      <c r="D5" s="71">
        <f t="shared" ref="D5:D36" si="0">C5*0.8</f>
        <v>3.8692616335970835</v>
      </c>
      <c r="E5" s="71">
        <f t="shared" ref="E5:E36" si="1">C5*0.2</f>
        <v>0.96731540839927088</v>
      </c>
      <c r="F5" s="72">
        <f>B5+C5+D5+E5</f>
        <v>24.309557465843579</v>
      </c>
    </row>
    <row r="6" spans="1:7">
      <c r="A6" s="70">
        <v>2</v>
      </c>
      <c r="B6" s="71">
        <f t="shared" ref="B6:B37" si="2">B5</f>
        <v>14.636403381850871</v>
      </c>
      <c r="C6" s="71">
        <f>A6*'Revisão 2021'!F$7</f>
        <v>9.6731540839927082</v>
      </c>
      <c r="D6" s="71">
        <f t="shared" si="0"/>
        <v>7.7385232671941671</v>
      </c>
      <c r="E6" s="71">
        <f t="shared" si="1"/>
        <v>1.9346308167985418</v>
      </c>
      <c r="F6" s="72">
        <f t="shared" ref="F6:F36" si="3">B6+C6+D6+E6</f>
        <v>33.982711549836282</v>
      </c>
    </row>
    <row r="7" spans="1:7">
      <c r="A7" s="70">
        <v>3</v>
      </c>
      <c r="B7" s="71">
        <f t="shared" si="2"/>
        <v>14.636403381850871</v>
      </c>
      <c r="C7" s="71">
        <f>A7*'Revisão 2021'!F$7</f>
        <v>14.509731125989063</v>
      </c>
      <c r="D7" s="71">
        <f t="shared" si="0"/>
        <v>11.607784900791252</v>
      </c>
      <c r="E7" s="71">
        <f t="shared" si="1"/>
        <v>2.901946225197813</v>
      </c>
      <c r="F7" s="72">
        <f t="shared" si="3"/>
        <v>43.655865633828995</v>
      </c>
    </row>
    <row r="8" spans="1:7">
      <c r="A8" s="70">
        <v>4</v>
      </c>
      <c r="B8" s="71">
        <f t="shared" si="2"/>
        <v>14.636403381850871</v>
      </c>
      <c r="C8" s="71">
        <f>A8*'Revisão 2021'!F$7</f>
        <v>19.346308167985416</v>
      </c>
      <c r="D8" s="71">
        <f t="shared" si="0"/>
        <v>15.477046534388334</v>
      </c>
      <c r="E8" s="71">
        <f t="shared" si="1"/>
        <v>3.8692616335970835</v>
      </c>
      <c r="F8" s="72">
        <f t="shared" si="3"/>
        <v>53.329019717821708</v>
      </c>
    </row>
    <row r="9" spans="1:7">
      <c r="A9" s="70">
        <v>5</v>
      </c>
      <c r="B9" s="71">
        <f t="shared" si="2"/>
        <v>14.636403381850871</v>
      </c>
      <c r="C9" s="71">
        <f>A9*'Revisão 2021'!F$7</f>
        <v>24.182885209981769</v>
      </c>
      <c r="D9" s="71">
        <f t="shared" si="0"/>
        <v>19.346308167985416</v>
      </c>
      <c r="E9" s="71">
        <f t="shared" si="1"/>
        <v>4.8365770419963541</v>
      </c>
      <c r="F9" s="72">
        <f t="shared" si="3"/>
        <v>63.002173801814415</v>
      </c>
    </row>
    <row r="10" spans="1:7">
      <c r="A10" s="70">
        <v>6</v>
      </c>
      <c r="B10" s="71">
        <f t="shared" si="2"/>
        <v>14.636403381850871</v>
      </c>
      <c r="C10" s="71">
        <f>A10*'Revisão 2021'!F$7</f>
        <v>29.019462251978126</v>
      </c>
      <c r="D10" s="71">
        <f t="shared" si="0"/>
        <v>23.215569801582504</v>
      </c>
      <c r="E10" s="71">
        <f t="shared" si="1"/>
        <v>5.803892450395626</v>
      </c>
      <c r="F10" s="72">
        <f t="shared" si="3"/>
        <v>72.675327885807121</v>
      </c>
    </row>
    <row r="11" spans="1:7">
      <c r="A11" s="70">
        <v>7</v>
      </c>
      <c r="B11" s="71">
        <f t="shared" si="2"/>
        <v>14.636403381850871</v>
      </c>
      <c r="C11" s="71">
        <f>A11*'Revisão 2021'!F$7</f>
        <v>33.856039293974476</v>
      </c>
      <c r="D11" s="71">
        <f t="shared" si="0"/>
        <v>27.084831435179581</v>
      </c>
      <c r="E11" s="71">
        <f t="shared" si="1"/>
        <v>6.7712078587948952</v>
      </c>
      <c r="F11" s="72">
        <f t="shared" si="3"/>
        <v>82.34848196979982</v>
      </c>
    </row>
    <row r="12" spans="1:7">
      <c r="A12" s="70">
        <v>8</v>
      </c>
      <c r="B12" s="71">
        <f t="shared" si="2"/>
        <v>14.636403381850871</v>
      </c>
      <c r="C12" s="71">
        <f>A12*'Revisão 2021'!F$7</f>
        <v>38.692616335970833</v>
      </c>
      <c r="D12" s="71">
        <f t="shared" si="0"/>
        <v>30.954093068776668</v>
      </c>
      <c r="E12" s="71">
        <f t="shared" si="1"/>
        <v>7.7385232671941671</v>
      </c>
      <c r="F12" s="72">
        <f t="shared" si="3"/>
        <v>92.021636053792534</v>
      </c>
    </row>
    <row r="13" spans="1:7">
      <c r="A13" s="70">
        <v>9</v>
      </c>
      <c r="B13" s="71">
        <f t="shared" si="2"/>
        <v>14.636403381850871</v>
      </c>
      <c r="C13" s="71">
        <f>A13*'Revisão 2021'!F$7</f>
        <v>43.529193377967189</v>
      </c>
      <c r="D13" s="71">
        <f t="shared" si="0"/>
        <v>34.823354702373756</v>
      </c>
      <c r="E13" s="71">
        <f t="shared" si="1"/>
        <v>8.7058386755934389</v>
      </c>
      <c r="F13" s="72">
        <f t="shared" si="3"/>
        <v>101.69479013778525</v>
      </c>
    </row>
    <row r="14" spans="1:7">
      <c r="A14" s="70">
        <v>10</v>
      </c>
      <c r="B14" s="71">
        <f t="shared" si="2"/>
        <v>14.636403381850871</v>
      </c>
      <c r="C14" s="71">
        <f>A14*'Revisão 2021'!F$7</f>
        <v>48.365770419963539</v>
      </c>
      <c r="D14" s="71">
        <f t="shared" si="0"/>
        <v>38.692616335970833</v>
      </c>
      <c r="E14" s="71">
        <f t="shared" si="1"/>
        <v>9.6731540839927082</v>
      </c>
      <c r="F14" s="72">
        <f t="shared" si="3"/>
        <v>111.36794422177796</v>
      </c>
    </row>
    <row r="15" spans="1:7">
      <c r="A15" s="73">
        <v>11</v>
      </c>
      <c r="B15" s="74">
        <f t="shared" si="2"/>
        <v>14.636403381850871</v>
      </c>
      <c r="C15" s="74">
        <f>C$14+G15*'Revisão 2021'!F$8</f>
        <v>53.835708741268938</v>
      </c>
      <c r="D15" s="74">
        <f t="shared" si="0"/>
        <v>43.068566993015153</v>
      </c>
      <c r="E15" s="74">
        <f t="shared" si="1"/>
        <v>10.767141748253788</v>
      </c>
      <c r="F15" s="75">
        <f t="shared" si="3"/>
        <v>122.30782086438876</v>
      </c>
      <c r="G15">
        <f>A15-10</f>
        <v>1</v>
      </c>
    </row>
    <row r="16" spans="1:7">
      <c r="A16" s="73">
        <v>12</v>
      </c>
      <c r="B16" s="74">
        <f t="shared" si="2"/>
        <v>14.636403381850871</v>
      </c>
      <c r="C16" s="74">
        <f>C$14+G16*'Revisão 2021'!F$8</f>
        <v>59.305647062574337</v>
      </c>
      <c r="D16" s="74">
        <f t="shared" si="0"/>
        <v>47.444517650059474</v>
      </c>
      <c r="E16" s="74">
        <f t="shared" si="1"/>
        <v>11.861129412514869</v>
      </c>
      <c r="F16" s="75">
        <f t="shared" si="3"/>
        <v>133.24769750699954</v>
      </c>
      <c r="G16">
        <f>A16-10</f>
        <v>2</v>
      </c>
    </row>
    <row r="17" spans="1:7">
      <c r="A17" s="73">
        <v>13</v>
      </c>
      <c r="B17" s="74">
        <f t="shared" si="2"/>
        <v>14.636403381850871</v>
      </c>
      <c r="C17" s="74">
        <f>C$14+G17*'Revisão 2021'!F$8</f>
        <v>64.775585383879744</v>
      </c>
      <c r="D17" s="74">
        <f t="shared" si="0"/>
        <v>51.820468307103795</v>
      </c>
      <c r="E17" s="74">
        <f t="shared" si="1"/>
        <v>12.955117076775949</v>
      </c>
      <c r="F17" s="75">
        <f t="shared" si="3"/>
        <v>144.18757414961033</v>
      </c>
      <c r="G17">
        <f>A17-10</f>
        <v>3</v>
      </c>
    </row>
    <row r="18" spans="1:7">
      <c r="A18" s="73">
        <v>14</v>
      </c>
      <c r="B18" s="74">
        <f t="shared" si="2"/>
        <v>14.636403381850871</v>
      </c>
      <c r="C18" s="74">
        <f>C$14+G18*'Revisão 2021'!F$8</f>
        <v>70.245523705185136</v>
      </c>
      <c r="D18" s="74">
        <f t="shared" si="0"/>
        <v>56.196418964148108</v>
      </c>
      <c r="E18" s="74">
        <f t="shared" si="1"/>
        <v>14.049104741037027</v>
      </c>
      <c r="F18" s="75">
        <f t="shared" si="3"/>
        <v>155.12745079222111</v>
      </c>
      <c r="G18">
        <f>A18-10</f>
        <v>4</v>
      </c>
    </row>
    <row r="19" spans="1:7">
      <c r="A19" s="73">
        <v>15</v>
      </c>
      <c r="B19" s="74">
        <f t="shared" si="2"/>
        <v>14.636403381850871</v>
      </c>
      <c r="C19" s="74">
        <f>C$14+G19*'Revisão 2021'!F$8</f>
        <v>75.715462026490542</v>
      </c>
      <c r="D19" s="74">
        <f t="shared" si="0"/>
        <v>60.572369621192436</v>
      </c>
      <c r="E19" s="74">
        <f t="shared" si="1"/>
        <v>15.143092405298109</v>
      </c>
      <c r="F19" s="75">
        <f t="shared" si="3"/>
        <v>166.06732743483198</v>
      </c>
      <c r="G19">
        <f>A19-10</f>
        <v>5</v>
      </c>
    </row>
    <row r="20" spans="1:7">
      <c r="A20" s="73">
        <v>16</v>
      </c>
      <c r="B20" s="74">
        <f t="shared" si="2"/>
        <v>14.636403381850871</v>
      </c>
      <c r="C20" s="74">
        <f>C$19+G20*'Revisão 2021'!F$9</f>
        <v>81.968465202214404</v>
      </c>
      <c r="D20" s="74">
        <f t="shared" si="0"/>
        <v>65.57477216177152</v>
      </c>
      <c r="E20" s="74">
        <f t="shared" si="1"/>
        <v>16.39369304044288</v>
      </c>
      <c r="F20" s="75">
        <f t="shared" si="3"/>
        <v>178.57333378627968</v>
      </c>
      <c r="G20">
        <f>A20-15</f>
        <v>1</v>
      </c>
    </row>
    <row r="21" spans="1:7">
      <c r="A21" s="73">
        <v>17</v>
      </c>
      <c r="B21" s="74">
        <f t="shared" si="2"/>
        <v>14.636403381850871</v>
      </c>
      <c r="C21" s="74">
        <f>C$19+G21*'Revisão 2021'!F$9</f>
        <v>88.221468377938251</v>
      </c>
      <c r="D21" s="74">
        <f t="shared" si="0"/>
        <v>70.577174702350604</v>
      </c>
      <c r="E21" s="74">
        <f t="shared" si="1"/>
        <v>17.644293675587651</v>
      </c>
      <c r="F21" s="75">
        <f t="shared" si="3"/>
        <v>191.07934013772737</v>
      </c>
      <c r="G21">
        <f>A21-15</f>
        <v>2</v>
      </c>
    </row>
    <row r="22" spans="1:7">
      <c r="A22" s="73">
        <v>18</v>
      </c>
      <c r="B22" s="74">
        <f t="shared" si="2"/>
        <v>14.636403381850871</v>
      </c>
      <c r="C22" s="74">
        <f>C$19+G22*'Revisão 2021'!F$9</f>
        <v>94.474471553662113</v>
      </c>
      <c r="D22" s="74">
        <f t="shared" si="0"/>
        <v>75.579577242929687</v>
      </c>
      <c r="E22" s="74">
        <f t="shared" si="1"/>
        <v>18.894894310732422</v>
      </c>
      <c r="F22" s="75">
        <f t="shared" si="3"/>
        <v>203.58534648917509</v>
      </c>
      <c r="G22">
        <f>A22-15</f>
        <v>3</v>
      </c>
    </row>
    <row r="23" spans="1:7">
      <c r="A23" s="73">
        <v>19</v>
      </c>
      <c r="B23" s="74">
        <f t="shared" si="2"/>
        <v>14.636403381850871</v>
      </c>
      <c r="C23" s="74">
        <f>C$19+G23*'Revisão 2021'!F$9</f>
        <v>100.72747472938596</v>
      </c>
      <c r="D23" s="74">
        <f t="shared" si="0"/>
        <v>80.581979783508771</v>
      </c>
      <c r="E23" s="74">
        <f t="shared" si="1"/>
        <v>20.145494945877193</v>
      </c>
      <c r="F23" s="75">
        <f t="shared" si="3"/>
        <v>216.09135284062279</v>
      </c>
      <c r="G23">
        <f>A23-15</f>
        <v>4</v>
      </c>
    </row>
    <row r="24" spans="1:7">
      <c r="A24" s="73">
        <v>20</v>
      </c>
      <c r="B24" s="74">
        <f t="shared" si="2"/>
        <v>14.636403381850871</v>
      </c>
      <c r="C24" s="74">
        <f>C$19+G24*'Revisão 2021'!F$9</f>
        <v>106.98047790510982</v>
      </c>
      <c r="D24" s="74">
        <f t="shared" si="0"/>
        <v>85.584382324087869</v>
      </c>
      <c r="E24" s="74">
        <f t="shared" si="1"/>
        <v>21.396095581021967</v>
      </c>
      <c r="F24" s="75">
        <f t="shared" si="3"/>
        <v>228.59735919207051</v>
      </c>
      <c r="G24">
        <f>A24-15</f>
        <v>5</v>
      </c>
    </row>
    <row r="25" spans="1:7">
      <c r="A25" s="73">
        <v>21</v>
      </c>
      <c r="B25" s="74">
        <f t="shared" si="2"/>
        <v>14.636403381850871</v>
      </c>
      <c r="C25" s="74">
        <f>C$24+G25*'Revisão 2021'!F$10</f>
        <v>114.07412423337114</v>
      </c>
      <c r="D25" s="74">
        <f t="shared" si="0"/>
        <v>91.25929938669691</v>
      </c>
      <c r="E25" s="74">
        <f t="shared" si="1"/>
        <v>22.814824846674227</v>
      </c>
      <c r="F25" s="75">
        <f t="shared" si="3"/>
        <v>242.78465184859317</v>
      </c>
      <c r="G25">
        <f>A25-20</f>
        <v>1</v>
      </c>
    </row>
    <row r="26" spans="1:7">
      <c r="A26" s="73">
        <v>22</v>
      </c>
      <c r="B26" s="74">
        <f t="shared" si="2"/>
        <v>14.636403381850871</v>
      </c>
      <c r="C26" s="74">
        <f>C$24+G26*'Revisão 2021'!F$10</f>
        <v>121.16777056163247</v>
      </c>
      <c r="D26" s="74">
        <f t="shared" si="0"/>
        <v>96.934216449305978</v>
      </c>
      <c r="E26" s="74">
        <f t="shared" si="1"/>
        <v>24.233554112326495</v>
      </c>
      <c r="F26" s="75">
        <f t="shared" si="3"/>
        <v>256.9719445051158</v>
      </c>
      <c r="G26">
        <f>A26-20</f>
        <v>2</v>
      </c>
    </row>
    <row r="27" spans="1:7">
      <c r="A27" s="73">
        <v>23</v>
      </c>
      <c r="B27" s="74">
        <f t="shared" si="2"/>
        <v>14.636403381850871</v>
      </c>
      <c r="C27" s="74">
        <f>C$24+G27*'Revisão 2021'!F$10</f>
        <v>128.26141688989378</v>
      </c>
      <c r="D27" s="74">
        <f t="shared" si="0"/>
        <v>102.60913351191503</v>
      </c>
      <c r="E27" s="74">
        <f t="shared" si="1"/>
        <v>25.652283377978758</v>
      </c>
      <c r="F27" s="75">
        <f t="shared" si="3"/>
        <v>271.15923716163843</v>
      </c>
      <c r="G27">
        <f>A27-20</f>
        <v>3</v>
      </c>
    </row>
    <row r="28" spans="1:7">
      <c r="A28" s="73">
        <v>24</v>
      </c>
      <c r="B28" s="74">
        <f t="shared" si="2"/>
        <v>14.636403381850871</v>
      </c>
      <c r="C28" s="74">
        <f>C$24+G28*'Revisão 2021'!F$10</f>
        <v>135.3550632181551</v>
      </c>
      <c r="D28" s="74">
        <f t="shared" si="0"/>
        <v>108.28405057452409</v>
      </c>
      <c r="E28" s="74">
        <f t="shared" si="1"/>
        <v>27.071012643631022</v>
      </c>
      <c r="F28" s="75">
        <f t="shared" si="3"/>
        <v>285.34652981816106</v>
      </c>
      <c r="G28">
        <f>A28-20</f>
        <v>4</v>
      </c>
    </row>
    <row r="29" spans="1:7">
      <c r="A29" s="73">
        <v>25</v>
      </c>
      <c r="B29" s="74">
        <f t="shared" si="2"/>
        <v>14.636403381850871</v>
      </c>
      <c r="C29" s="74">
        <f>C$24+G29*'Revisão 2021'!F$10</f>
        <v>142.44870954641641</v>
      </c>
      <c r="D29" s="74">
        <f t="shared" si="0"/>
        <v>113.95896763713313</v>
      </c>
      <c r="E29" s="74">
        <f t="shared" si="1"/>
        <v>28.489741909283282</v>
      </c>
      <c r="F29" s="75">
        <f t="shared" si="3"/>
        <v>299.53382247468369</v>
      </c>
      <c r="G29">
        <f>A29-20</f>
        <v>5</v>
      </c>
    </row>
    <row r="30" spans="1:7">
      <c r="A30" s="73">
        <v>26</v>
      </c>
      <c r="B30" s="74">
        <f t="shared" si="2"/>
        <v>14.636403381850871</v>
      </c>
      <c r="C30" s="74">
        <f>C$29+G30*'Revisão 2021'!F$11</f>
        <v>150.4636086445818</v>
      </c>
      <c r="D30" s="74">
        <f t="shared" si="0"/>
        <v>120.37088691566544</v>
      </c>
      <c r="E30" s="74">
        <f t="shared" si="1"/>
        <v>30.092721728916359</v>
      </c>
      <c r="F30" s="75">
        <f t="shared" si="3"/>
        <v>315.56362067101441</v>
      </c>
      <c r="G30">
        <f>A30-25</f>
        <v>1</v>
      </c>
    </row>
    <row r="31" spans="1:7">
      <c r="A31" s="73">
        <v>27</v>
      </c>
      <c r="B31" s="74">
        <f t="shared" si="2"/>
        <v>14.636403381850871</v>
      </c>
      <c r="C31" s="74">
        <f>C$29+G31*'Revisão 2021'!F$11</f>
        <v>158.47850774274718</v>
      </c>
      <c r="D31" s="74">
        <f t="shared" si="0"/>
        <v>126.78280619419775</v>
      </c>
      <c r="E31" s="74">
        <f t="shared" si="1"/>
        <v>31.695701548549437</v>
      </c>
      <c r="F31" s="75">
        <f t="shared" si="3"/>
        <v>331.59341886734524</v>
      </c>
      <c r="G31">
        <f>A31-25</f>
        <v>2</v>
      </c>
    </row>
    <row r="32" spans="1:7">
      <c r="A32" s="73">
        <v>28</v>
      </c>
      <c r="B32" s="74">
        <f t="shared" si="2"/>
        <v>14.636403381850871</v>
      </c>
      <c r="C32" s="74">
        <f>C$29+G32*'Revisão 2021'!F$11</f>
        <v>166.49340684091257</v>
      </c>
      <c r="D32" s="74">
        <f t="shared" si="0"/>
        <v>133.19472547273006</v>
      </c>
      <c r="E32" s="74">
        <f t="shared" si="1"/>
        <v>33.298681368182514</v>
      </c>
      <c r="F32" s="75">
        <f t="shared" si="3"/>
        <v>347.62321706367607</v>
      </c>
      <c r="G32">
        <f>A32-25</f>
        <v>3</v>
      </c>
    </row>
    <row r="33" spans="1:7">
      <c r="A33" s="73">
        <v>29</v>
      </c>
      <c r="B33" s="74">
        <f t="shared" si="2"/>
        <v>14.636403381850871</v>
      </c>
      <c r="C33" s="74">
        <f>C$29+G33*'Revisão 2021'!F$11</f>
        <v>174.50830593907796</v>
      </c>
      <c r="D33" s="74">
        <f t="shared" si="0"/>
        <v>139.60664475126237</v>
      </c>
      <c r="E33" s="74">
        <f t="shared" si="1"/>
        <v>34.901661187815591</v>
      </c>
      <c r="F33" s="75">
        <f t="shared" si="3"/>
        <v>363.65301526000678</v>
      </c>
      <c r="G33">
        <f>A33-25</f>
        <v>4</v>
      </c>
    </row>
    <row r="34" spans="1:7">
      <c r="A34" s="73">
        <v>30</v>
      </c>
      <c r="B34" s="74">
        <f t="shared" si="2"/>
        <v>14.636403381850871</v>
      </c>
      <c r="C34" s="74">
        <f>C$29+G34*'Revisão 2021'!F$11</f>
        <v>182.52320503724334</v>
      </c>
      <c r="D34" s="74">
        <f t="shared" si="0"/>
        <v>146.01856402979467</v>
      </c>
      <c r="E34" s="74">
        <f t="shared" si="1"/>
        <v>36.504641007448669</v>
      </c>
      <c r="F34" s="75">
        <f t="shared" si="3"/>
        <v>379.6828134563375</v>
      </c>
      <c r="G34">
        <f>A34-25</f>
        <v>5</v>
      </c>
    </row>
    <row r="35" spans="1:7">
      <c r="A35" s="73">
        <v>31</v>
      </c>
      <c r="B35" s="74">
        <f t="shared" si="2"/>
        <v>14.636403381850871</v>
      </c>
      <c r="C35" s="74">
        <f>C$34+G35*'Revisão 2021'!F$12</f>
        <v>191.6666387785412</v>
      </c>
      <c r="D35" s="74">
        <f t="shared" si="0"/>
        <v>153.33331102283296</v>
      </c>
      <c r="E35" s="74">
        <f t="shared" si="1"/>
        <v>38.33332775570824</v>
      </c>
      <c r="F35" s="75">
        <f t="shared" si="3"/>
        <v>397.96968093893327</v>
      </c>
      <c r="G35">
        <f t="shared" ref="G35:G44" si="4">A35-30</f>
        <v>1</v>
      </c>
    </row>
    <row r="36" spans="1:7">
      <c r="A36" s="73">
        <v>32</v>
      </c>
      <c r="B36" s="74">
        <f t="shared" si="2"/>
        <v>14.636403381850871</v>
      </c>
      <c r="C36" s="74">
        <f>C$34+G36*'Revisão 2021'!F$12</f>
        <v>200.81007251983908</v>
      </c>
      <c r="D36" s="74">
        <f t="shared" si="0"/>
        <v>160.64805801587127</v>
      </c>
      <c r="E36" s="74">
        <f t="shared" si="1"/>
        <v>40.162014503967818</v>
      </c>
      <c r="F36" s="75">
        <f t="shared" si="3"/>
        <v>416.25654842152903</v>
      </c>
      <c r="G36">
        <f t="shared" si="4"/>
        <v>2</v>
      </c>
    </row>
    <row r="37" spans="1:7">
      <c r="A37" s="73">
        <v>33</v>
      </c>
      <c r="B37" s="74">
        <f t="shared" si="2"/>
        <v>14.636403381850871</v>
      </c>
      <c r="C37" s="74">
        <f>C$34+G37*'Revisão 2021'!F$12</f>
        <v>209.95350626113697</v>
      </c>
      <c r="D37" s="74">
        <f t="shared" ref="D37:D55" si="5">C37*0.8</f>
        <v>167.96280500890958</v>
      </c>
      <c r="E37" s="74">
        <f t="shared" ref="E37:E55" si="6">C37*0.2</f>
        <v>41.990701252227396</v>
      </c>
      <c r="F37" s="75">
        <f t="shared" ref="F37:F55" si="7">B37+C37+D37+E37</f>
        <v>434.5434159041248</v>
      </c>
      <c r="G37">
        <f t="shared" si="4"/>
        <v>3</v>
      </c>
    </row>
    <row r="38" spans="1:7">
      <c r="A38" s="73">
        <v>34</v>
      </c>
      <c r="B38" s="74">
        <f t="shared" ref="B38:B55" si="8">B37</f>
        <v>14.636403381850871</v>
      </c>
      <c r="C38" s="74">
        <f>C$34+G38*'Revisão 2021'!F$12</f>
        <v>219.09694000243482</v>
      </c>
      <c r="D38" s="74">
        <f t="shared" si="5"/>
        <v>175.27755200194787</v>
      </c>
      <c r="E38" s="74">
        <f t="shared" si="6"/>
        <v>43.819388000486967</v>
      </c>
      <c r="F38" s="75">
        <f t="shared" si="7"/>
        <v>452.83028338672051</v>
      </c>
      <c r="G38">
        <f t="shared" si="4"/>
        <v>4</v>
      </c>
    </row>
    <row r="39" spans="1:7">
      <c r="A39" s="73">
        <v>35</v>
      </c>
      <c r="B39" s="74">
        <f t="shared" si="8"/>
        <v>14.636403381850871</v>
      </c>
      <c r="C39" s="74">
        <f>C$34+G39*'Revisão 2021'!F$12</f>
        <v>228.24037374373268</v>
      </c>
      <c r="D39" s="74">
        <f t="shared" si="5"/>
        <v>182.59229899498615</v>
      </c>
      <c r="E39" s="74">
        <f t="shared" si="6"/>
        <v>45.648074748746538</v>
      </c>
      <c r="F39" s="75">
        <f t="shared" si="7"/>
        <v>471.11715086931622</v>
      </c>
      <c r="G39">
        <f t="shared" si="4"/>
        <v>5</v>
      </c>
    </row>
    <row r="40" spans="1:7">
      <c r="A40" s="73">
        <v>36</v>
      </c>
      <c r="B40" s="74">
        <f t="shared" si="8"/>
        <v>14.636403381850871</v>
      </c>
      <c r="C40" s="74">
        <f>C$34+G40*'Revisão 2021'!F$12</f>
        <v>237.38380748503056</v>
      </c>
      <c r="D40" s="74">
        <f t="shared" si="5"/>
        <v>189.90704598802446</v>
      </c>
      <c r="E40" s="74">
        <f t="shared" si="6"/>
        <v>47.476761497006116</v>
      </c>
      <c r="F40" s="75">
        <f t="shared" si="7"/>
        <v>489.40401835191199</v>
      </c>
      <c r="G40">
        <f t="shared" si="4"/>
        <v>6</v>
      </c>
    </row>
    <row r="41" spans="1:7">
      <c r="A41" s="73">
        <v>37</v>
      </c>
      <c r="B41" s="74">
        <f t="shared" si="8"/>
        <v>14.636403381850871</v>
      </c>
      <c r="C41" s="74">
        <f>C$34+G41*'Revisão 2021'!F$12</f>
        <v>246.52724122632844</v>
      </c>
      <c r="D41" s="74">
        <f t="shared" si="5"/>
        <v>197.22179298106278</v>
      </c>
      <c r="E41" s="74">
        <f t="shared" si="6"/>
        <v>49.305448245265694</v>
      </c>
      <c r="F41" s="75">
        <f t="shared" si="7"/>
        <v>507.69088583450775</v>
      </c>
      <c r="G41">
        <f t="shared" si="4"/>
        <v>7</v>
      </c>
    </row>
    <row r="42" spans="1:7">
      <c r="A42" s="73">
        <v>38</v>
      </c>
      <c r="B42" s="74">
        <f t="shared" si="8"/>
        <v>14.636403381850871</v>
      </c>
      <c r="C42" s="74">
        <f>C$34+G42*'Revisão 2021'!F$12</f>
        <v>255.6706749676263</v>
      </c>
      <c r="D42" s="74">
        <f t="shared" si="5"/>
        <v>204.53653997410106</v>
      </c>
      <c r="E42" s="74">
        <f t="shared" si="6"/>
        <v>51.134134993525265</v>
      </c>
      <c r="F42" s="75">
        <f t="shared" si="7"/>
        <v>525.97775331710352</v>
      </c>
      <c r="G42">
        <f t="shared" si="4"/>
        <v>8</v>
      </c>
    </row>
    <row r="43" spans="1:7">
      <c r="A43" s="73">
        <v>39</v>
      </c>
      <c r="B43" s="74">
        <f t="shared" si="8"/>
        <v>14.636403381850871</v>
      </c>
      <c r="C43" s="74">
        <f>C$34+G43*'Revisão 2021'!F$12</f>
        <v>264.81410870892415</v>
      </c>
      <c r="D43" s="74">
        <f t="shared" si="5"/>
        <v>211.85128696713934</v>
      </c>
      <c r="E43" s="74">
        <f t="shared" si="6"/>
        <v>52.962821741784836</v>
      </c>
      <c r="F43" s="75">
        <f t="shared" si="7"/>
        <v>544.26462079969917</v>
      </c>
      <c r="G43">
        <f t="shared" si="4"/>
        <v>9</v>
      </c>
    </row>
    <row r="44" spans="1:7">
      <c r="A44" s="73">
        <v>40</v>
      </c>
      <c r="B44" s="74">
        <f t="shared" si="8"/>
        <v>14.636403381850871</v>
      </c>
      <c r="C44" s="74">
        <f>C$34+G44*'Revisão 2021'!F$12</f>
        <v>273.95754245022204</v>
      </c>
      <c r="D44" s="74">
        <f t="shared" si="5"/>
        <v>219.16603396017763</v>
      </c>
      <c r="E44" s="74">
        <f t="shared" si="6"/>
        <v>54.791508490044407</v>
      </c>
      <c r="F44" s="75">
        <f t="shared" si="7"/>
        <v>562.55148828229494</v>
      </c>
      <c r="G44">
        <f t="shared" si="4"/>
        <v>10</v>
      </c>
    </row>
    <row r="45" spans="1:7">
      <c r="A45" s="73">
        <v>41</v>
      </c>
      <c r="B45" s="74">
        <f t="shared" si="8"/>
        <v>14.636403381850871</v>
      </c>
      <c r="C45" s="74">
        <f>C$44+G45*'Revisão 2021'!F$13</f>
        <v>284.29860479239517</v>
      </c>
      <c r="D45" s="74">
        <f t="shared" si="5"/>
        <v>227.43888383391615</v>
      </c>
      <c r="E45" s="74">
        <f t="shared" si="6"/>
        <v>56.859720958479038</v>
      </c>
      <c r="F45" s="75">
        <f t="shared" si="7"/>
        <v>583.2336129666412</v>
      </c>
      <c r="G45">
        <f t="shared" ref="G45:G54" si="9">A45-40</f>
        <v>1</v>
      </c>
    </row>
    <row r="46" spans="1:7">
      <c r="A46" s="73">
        <v>42</v>
      </c>
      <c r="B46" s="74">
        <f t="shared" si="8"/>
        <v>14.636403381850871</v>
      </c>
      <c r="C46" s="74">
        <f>C$44+G46*'Revisão 2021'!F$13</f>
        <v>294.63966713456836</v>
      </c>
      <c r="D46" s="74">
        <f t="shared" si="5"/>
        <v>235.7117337076547</v>
      </c>
      <c r="E46" s="74">
        <f t="shared" si="6"/>
        <v>58.927933426913675</v>
      </c>
      <c r="F46" s="75">
        <f t="shared" si="7"/>
        <v>603.91573765098758</v>
      </c>
      <c r="G46">
        <f t="shared" si="9"/>
        <v>2</v>
      </c>
    </row>
    <row r="47" spans="1:7">
      <c r="A47" s="73">
        <v>43</v>
      </c>
      <c r="B47" s="74">
        <f t="shared" si="8"/>
        <v>14.636403381850871</v>
      </c>
      <c r="C47" s="74">
        <f>C$44+G47*'Revisão 2021'!F$13</f>
        <v>304.98072947674149</v>
      </c>
      <c r="D47" s="74">
        <f t="shared" si="5"/>
        <v>243.9845835813932</v>
      </c>
      <c r="E47" s="74">
        <f t="shared" si="6"/>
        <v>60.996145895348299</v>
      </c>
      <c r="F47" s="75">
        <f t="shared" si="7"/>
        <v>624.59786233533384</v>
      </c>
      <c r="G47">
        <f t="shared" si="9"/>
        <v>3</v>
      </c>
    </row>
    <row r="48" spans="1:7">
      <c r="A48" s="73">
        <v>44</v>
      </c>
      <c r="B48" s="74">
        <f t="shared" si="8"/>
        <v>14.636403381850871</v>
      </c>
      <c r="C48" s="74">
        <f>C$44+G48*'Revisão 2021'!F$13</f>
        <v>315.32179181891468</v>
      </c>
      <c r="D48" s="74">
        <f t="shared" si="5"/>
        <v>252.25743345513175</v>
      </c>
      <c r="E48" s="74">
        <f t="shared" si="6"/>
        <v>63.064358363782937</v>
      </c>
      <c r="F48" s="75">
        <f t="shared" si="7"/>
        <v>645.27998701968022</v>
      </c>
      <c r="G48">
        <f t="shared" si="9"/>
        <v>4</v>
      </c>
    </row>
    <row r="49" spans="1:7">
      <c r="A49" s="73">
        <v>45</v>
      </c>
      <c r="B49" s="74">
        <f t="shared" si="8"/>
        <v>14.636403381850871</v>
      </c>
      <c r="C49" s="74">
        <f>C$44+G49*'Revisão 2021'!F$13</f>
        <v>325.66285416108781</v>
      </c>
      <c r="D49" s="74">
        <f t="shared" si="5"/>
        <v>260.53028332887027</v>
      </c>
      <c r="E49" s="74">
        <f t="shared" si="6"/>
        <v>65.132570832217567</v>
      </c>
      <c r="F49" s="75">
        <f t="shared" si="7"/>
        <v>665.96211170402648</v>
      </c>
      <c r="G49">
        <f t="shared" si="9"/>
        <v>5</v>
      </c>
    </row>
    <row r="50" spans="1:7">
      <c r="A50" s="73">
        <v>46</v>
      </c>
      <c r="B50" s="74">
        <f t="shared" si="8"/>
        <v>14.636403381850871</v>
      </c>
      <c r="C50" s="74">
        <f>C$44+G50*'Revisão 2021'!F$13</f>
        <v>336.003916503261</v>
      </c>
      <c r="D50" s="74">
        <f t="shared" si="5"/>
        <v>268.80313320260882</v>
      </c>
      <c r="E50" s="74">
        <f t="shared" si="6"/>
        <v>67.200783300652205</v>
      </c>
      <c r="F50" s="75">
        <f t="shared" si="7"/>
        <v>686.64423638837286</v>
      </c>
      <c r="G50">
        <f t="shared" si="9"/>
        <v>6</v>
      </c>
    </row>
    <row r="51" spans="1:7">
      <c r="A51" s="73">
        <v>47</v>
      </c>
      <c r="B51" s="74">
        <f t="shared" si="8"/>
        <v>14.636403381850871</v>
      </c>
      <c r="C51" s="74">
        <f>C$44+G51*'Revisão 2021'!F$13</f>
        <v>346.34497884543413</v>
      </c>
      <c r="D51" s="74">
        <f t="shared" si="5"/>
        <v>277.07598307634731</v>
      </c>
      <c r="E51" s="74">
        <f t="shared" si="6"/>
        <v>69.268995769086828</v>
      </c>
      <c r="F51" s="75">
        <f t="shared" si="7"/>
        <v>707.32636107271912</v>
      </c>
      <c r="G51">
        <f t="shared" si="9"/>
        <v>7</v>
      </c>
    </row>
    <row r="52" spans="1:7">
      <c r="A52" s="73">
        <v>48</v>
      </c>
      <c r="B52" s="74">
        <f t="shared" si="8"/>
        <v>14.636403381850871</v>
      </c>
      <c r="C52" s="74">
        <f>C$44+G52*'Revisão 2021'!F$13</f>
        <v>356.68604118760732</v>
      </c>
      <c r="D52" s="74">
        <f t="shared" si="5"/>
        <v>285.34883295008586</v>
      </c>
      <c r="E52" s="74">
        <f t="shared" si="6"/>
        <v>71.337208237521466</v>
      </c>
      <c r="F52" s="75">
        <f t="shared" si="7"/>
        <v>728.0084857570655</v>
      </c>
      <c r="G52">
        <f t="shared" si="9"/>
        <v>8</v>
      </c>
    </row>
    <row r="53" spans="1:7">
      <c r="A53" s="73">
        <v>49</v>
      </c>
      <c r="B53" s="74">
        <f t="shared" si="8"/>
        <v>14.636403381850871</v>
      </c>
      <c r="C53" s="74">
        <f>C$44+G53*'Revisão 2021'!F$13</f>
        <v>367.02710352978045</v>
      </c>
      <c r="D53" s="74">
        <f t="shared" si="5"/>
        <v>293.62168282382436</v>
      </c>
      <c r="E53" s="74">
        <f t="shared" si="6"/>
        <v>73.405420705956089</v>
      </c>
      <c r="F53" s="75">
        <f t="shared" si="7"/>
        <v>748.69061044141176</v>
      </c>
      <c r="G53">
        <f t="shared" si="9"/>
        <v>9</v>
      </c>
    </row>
    <row r="54" spans="1:7">
      <c r="A54" s="76">
        <v>50</v>
      </c>
      <c r="B54" s="77">
        <f t="shared" si="8"/>
        <v>14.636403381850871</v>
      </c>
      <c r="C54" s="77">
        <f>C$44+G54*'Revisão 2021'!F$13</f>
        <v>377.36816587195358</v>
      </c>
      <c r="D54" s="77">
        <f t="shared" si="5"/>
        <v>301.89453269756285</v>
      </c>
      <c r="E54" s="77">
        <f t="shared" si="6"/>
        <v>75.473633174390713</v>
      </c>
      <c r="F54" s="78">
        <f t="shared" si="7"/>
        <v>769.37273512575803</v>
      </c>
      <c r="G54">
        <f t="shared" si="9"/>
        <v>10</v>
      </c>
    </row>
    <row r="55" spans="1:7">
      <c r="A55" s="76">
        <v>60</v>
      </c>
      <c r="B55" s="77">
        <f t="shared" si="8"/>
        <v>14.636403381850871</v>
      </c>
      <c r="C55" s="77">
        <f>C$54+G55*'Revisão 2021'!F$14</f>
        <v>495.28852041967423</v>
      </c>
      <c r="D55" s="77">
        <f t="shared" si="5"/>
        <v>396.23081633573941</v>
      </c>
      <c r="E55" s="77">
        <f t="shared" si="6"/>
        <v>99.057704083934851</v>
      </c>
      <c r="F55" s="78">
        <f t="shared" si="7"/>
        <v>1005.2134442211993</v>
      </c>
      <c r="G55">
        <f>A55-50</f>
        <v>10</v>
      </c>
    </row>
  </sheetData>
  <mergeCells count="6">
    <mergeCell ref="A1:F1"/>
    <mergeCell ref="A3:A4"/>
    <mergeCell ref="B3:B4"/>
    <mergeCell ref="C3:C4"/>
    <mergeCell ref="D3:E3"/>
    <mergeCell ref="F3:F4"/>
  </mergeCells>
  <printOptions horizontalCentered="1" vertic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zoomScaleNormal="100" workbookViewId="0">
      <selection activeCell="I1" sqref="I1:I1048576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11.5703125" hidden="1"/>
    <col min="8" max="1024" width="8.5703125" customWidth="1"/>
  </cols>
  <sheetData>
    <row r="1" spans="1:7" ht="15.75">
      <c r="A1" s="113" t="s">
        <v>64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tarifária'!D11</f>
        <v>7.3182016909254353</v>
      </c>
      <c r="C5" s="74">
        <f>A5*'Revisão 2021'!F$4</f>
        <v>2.2859330002818572</v>
      </c>
      <c r="D5" s="74">
        <f t="shared" ref="D5:D25" si="0">C5*0.731</f>
        <v>1.6710170232060375</v>
      </c>
      <c r="E5" s="74">
        <f t="shared" ref="E5:E25" si="1">C5*0.2</f>
        <v>0.45718660005637146</v>
      </c>
      <c r="F5" s="75">
        <f t="shared" ref="F5:F25" si="2">B5+C5+D5+E5</f>
        <v>11.7323383144697</v>
      </c>
    </row>
    <row r="6" spans="1:7">
      <c r="A6" s="73">
        <v>2</v>
      </c>
      <c r="B6" s="74">
        <f t="shared" ref="B6:B25" si="3">B5</f>
        <v>7.3182016909254353</v>
      </c>
      <c r="C6" s="74">
        <f>A6*'Revisão 2021'!F$4</f>
        <v>4.5718660005637144</v>
      </c>
      <c r="D6" s="74">
        <f t="shared" si="0"/>
        <v>3.342034046412075</v>
      </c>
      <c r="E6" s="74">
        <f t="shared" si="1"/>
        <v>0.91437320011274292</v>
      </c>
      <c r="F6" s="75">
        <f t="shared" si="2"/>
        <v>16.146474938013966</v>
      </c>
    </row>
    <row r="7" spans="1:7">
      <c r="A7" s="73">
        <v>3</v>
      </c>
      <c r="B7" s="74">
        <f t="shared" si="3"/>
        <v>7.3182016909254353</v>
      </c>
      <c r="C7" s="74">
        <f>A7*'Revisão 2021'!F$4</f>
        <v>6.8577990008455716</v>
      </c>
      <c r="D7" s="74">
        <f t="shared" si="0"/>
        <v>5.013051069618113</v>
      </c>
      <c r="E7" s="74">
        <f t="shared" si="1"/>
        <v>1.3715598001691145</v>
      </c>
      <c r="F7" s="75">
        <f t="shared" si="2"/>
        <v>20.560611561558233</v>
      </c>
    </row>
    <row r="8" spans="1:7">
      <c r="A8" s="73">
        <v>4</v>
      </c>
      <c r="B8" s="74">
        <f t="shared" si="3"/>
        <v>7.3182016909254353</v>
      </c>
      <c r="C8" s="74">
        <f>A8*'Revisão 2021'!F$4</f>
        <v>9.1437320011274288</v>
      </c>
      <c r="D8" s="74">
        <f t="shared" si="0"/>
        <v>6.68406809282415</v>
      </c>
      <c r="E8" s="74">
        <f t="shared" si="1"/>
        <v>1.8287464002254858</v>
      </c>
      <c r="F8" s="75">
        <f t="shared" si="2"/>
        <v>24.974748185102502</v>
      </c>
    </row>
    <row r="9" spans="1:7">
      <c r="A9" s="73">
        <v>5</v>
      </c>
      <c r="B9" s="74">
        <f t="shared" si="3"/>
        <v>7.3182016909254353</v>
      </c>
      <c r="C9" s="74">
        <f>A9*'Revisão 2021'!F$4</f>
        <v>11.429665001409287</v>
      </c>
      <c r="D9" s="74">
        <f t="shared" si="0"/>
        <v>8.3550851160301889</v>
      </c>
      <c r="E9" s="74">
        <f t="shared" si="1"/>
        <v>2.2859330002818576</v>
      </c>
      <c r="F9" s="75">
        <f t="shared" si="2"/>
        <v>29.388884808646768</v>
      </c>
    </row>
    <row r="10" spans="1:7">
      <c r="A10" s="73">
        <v>6</v>
      </c>
      <c r="B10" s="74">
        <f t="shared" si="3"/>
        <v>7.3182016909254353</v>
      </c>
      <c r="C10" s="74">
        <f>A10*'Revisão 2021'!F$4</f>
        <v>13.715598001691143</v>
      </c>
      <c r="D10" s="74">
        <f t="shared" si="0"/>
        <v>10.026102139236226</v>
      </c>
      <c r="E10" s="74">
        <f t="shared" si="1"/>
        <v>2.743119600338229</v>
      </c>
      <c r="F10" s="75">
        <f t="shared" si="2"/>
        <v>33.803021432191031</v>
      </c>
    </row>
    <row r="11" spans="1:7">
      <c r="A11" s="73">
        <v>7</v>
      </c>
      <c r="B11" s="74">
        <f t="shared" si="3"/>
        <v>7.3182016909254353</v>
      </c>
      <c r="C11" s="74">
        <f>A11*'Revisão 2021'!F$4</f>
        <v>16.001531001972999</v>
      </c>
      <c r="D11" s="74">
        <f t="shared" si="0"/>
        <v>11.697119162442263</v>
      </c>
      <c r="E11" s="74">
        <f t="shared" si="1"/>
        <v>3.2003062003945999</v>
      </c>
      <c r="F11" s="75">
        <f t="shared" si="2"/>
        <v>38.217158055735297</v>
      </c>
    </row>
    <row r="12" spans="1:7">
      <c r="A12" s="73">
        <v>8</v>
      </c>
      <c r="B12" s="74">
        <f t="shared" si="3"/>
        <v>7.3182016909254353</v>
      </c>
      <c r="C12" s="74">
        <f>A12*'Revisão 2021'!F$4</f>
        <v>18.287464002254858</v>
      </c>
      <c r="D12" s="74">
        <f t="shared" si="0"/>
        <v>13.3681361856483</v>
      </c>
      <c r="E12" s="74">
        <f t="shared" si="1"/>
        <v>3.6574928004509717</v>
      </c>
      <c r="F12" s="75">
        <f t="shared" si="2"/>
        <v>42.63129467927957</v>
      </c>
    </row>
    <row r="13" spans="1:7">
      <c r="A13" s="73">
        <v>9</v>
      </c>
      <c r="B13" s="74">
        <f t="shared" si="3"/>
        <v>7.3182016909254353</v>
      </c>
      <c r="C13" s="74">
        <f>A13*'Revisão 2021'!F$4</f>
        <v>20.573397002536716</v>
      </c>
      <c r="D13" s="74">
        <f t="shared" si="0"/>
        <v>15.039153208854339</v>
      </c>
      <c r="E13" s="74">
        <f t="shared" si="1"/>
        <v>4.1146794005073435</v>
      </c>
      <c r="F13" s="75">
        <f t="shared" si="2"/>
        <v>47.045431302823829</v>
      </c>
    </row>
    <row r="14" spans="1:7">
      <c r="A14" s="73">
        <v>10</v>
      </c>
      <c r="B14" s="74">
        <f t="shared" si="3"/>
        <v>7.3182016909254353</v>
      </c>
      <c r="C14" s="74">
        <f>A14*'Revisão 2021'!F$4</f>
        <v>22.859330002818574</v>
      </c>
      <c r="D14" s="74">
        <f t="shared" si="0"/>
        <v>16.710170232060378</v>
      </c>
      <c r="E14" s="74">
        <f t="shared" si="1"/>
        <v>4.5718660005637153</v>
      </c>
      <c r="F14" s="75">
        <f t="shared" si="2"/>
        <v>51.459567926368102</v>
      </c>
    </row>
    <row r="15" spans="1:7">
      <c r="A15" s="73">
        <v>11</v>
      </c>
      <c r="B15" s="74">
        <f t="shared" si="3"/>
        <v>7.3182016909254353</v>
      </c>
      <c r="C15" s="74">
        <f>C$14+G15*'Revisão 2021'!F$5</f>
        <v>25.439168674565241</v>
      </c>
      <c r="D15" s="74">
        <f t="shared" si="0"/>
        <v>18.59603230110719</v>
      </c>
      <c r="E15" s="74">
        <f t="shared" si="1"/>
        <v>5.0878337349130485</v>
      </c>
      <c r="F15" s="75">
        <f t="shared" si="2"/>
        <v>56.44123640151092</v>
      </c>
      <c r="G15">
        <f>A15-10</f>
        <v>1</v>
      </c>
    </row>
    <row r="16" spans="1:7">
      <c r="A16" s="73">
        <v>12</v>
      </c>
      <c r="B16" s="74">
        <f t="shared" si="3"/>
        <v>7.3182016909254353</v>
      </c>
      <c r="C16" s="74">
        <f>C$14+G16*'Revisão 2021'!F$5</f>
        <v>28.019007346311909</v>
      </c>
      <c r="D16" s="74">
        <f t="shared" si="0"/>
        <v>20.481894370154006</v>
      </c>
      <c r="E16" s="74">
        <f t="shared" si="1"/>
        <v>5.6038014692623825</v>
      </c>
      <c r="F16" s="75">
        <f t="shared" si="2"/>
        <v>61.422904876653732</v>
      </c>
      <c r="G16">
        <f>A16-10</f>
        <v>2</v>
      </c>
    </row>
    <row r="17" spans="1:7">
      <c r="A17" s="73">
        <v>13</v>
      </c>
      <c r="B17" s="74">
        <f t="shared" si="3"/>
        <v>7.3182016909254353</v>
      </c>
      <c r="C17" s="74">
        <f>C$14+G17*'Revisão 2021'!F$5</f>
        <v>30.598846018058573</v>
      </c>
      <c r="D17" s="74">
        <f t="shared" si="0"/>
        <v>22.367756439200818</v>
      </c>
      <c r="E17" s="74">
        <f t="shared" si="1"/>
        <v>6.1197692036117148</v>
      </c>
      <c r="F17" s="75">
        <f t="shared" si="2"/>
        <v>66.404573351796543</v>
      </c>
      <c r="G17">
        <f>A17-10</f>
        <v>3</v>
      </c>
    </row>
    <row r="18" spans="1:7">
      <c r="A18" s="73">
        <v>14</v>
      </c>
      <c r="B18" s="74">
        <f t="shared" si="3"/>
        <v>7.3182016909254353</v>
      </c>
      <c r="C18" s="74">
        <f>C$14+G18*'Revisão 2021'!F$5</f>
        <v>33.178684689805245</v>
      </c>
      <c r="D18" s="74">
        <f t="shared" si="0"/>
        <v>24.253618508247634</v>
      </c>
      <c r="E18" s="74">
        <f t="shared" si="1"/>
        <v>6.6357369379610489</v>
      </c>
      <c r="F18" s="75">
        <f t="shared" si="2"/>
        <v>71.386241826939369</v>
      </c>
      <c r="G18">
        <f>A18-10</f>
        <v>4</v>
      </c>
    </row>
    <row r="19" spans="1:7">
      <c r="A19" s="73">
        <v>15</v>
      </c>
      <c r="B19" s="74">
        <f t="shared" si="3"/>
        <v>7.3182016909254353</v>
      </c>
      <c r="C19" s="74">
        <f>C$14+G19*'Revisão 2021'!F$5</f>
        <v>35.758523361551909</v>
      </c>
      <c r="D19" s="74">
        <f t="shared" si="0"/>
        <v>26.139480577294446</v>
      </c>
      <c r="E19" s="74">
        <f t="shared" si="1"/>
        <v>7.1517046723103821</v>
      </c>
      <c r="F19" s="75">
        <f t="shared" si="2"/>
        <v>76.36791030208218</v>
      </c>
      <c r="G19">
        <f>A19-10</f>
        <v>5</v>
      </c>
    </row>
    <row r="20" spans="1:7">
      <c r="A20" s="73">
        <v>16</v>
      </c>
      <c r="B20" s="74">
        <f t="shared" si="3"/>
        <v>7.3182016909254353</v>
      </c>
      <c r="C20" s="74">
        <f>C$19+G20*'Revisão 2021'!F$6</f>
        <v>38.708465471439446</v>
      </c>
      <c r="D20" s="74">
        <f t="shared" si="0"/>
        <v>28.295888259622235</v>
      </c>
      <c r="E20" s="74">
        <f t="shared" si="1"/>
        <v>7.7416930942878892</v>
      </c>
      <c r="F20" s="75">
        <f t="shared" si="2"/>
        <v>82.064248516275001</v>
      </c>
      <c r="G20">
        <f>A20-15</f>
        <v>1</v>
      </c>
    </row>
    <row r="21" spans="1:7">
      <c r="A21" s="73">
        <v>17</v>
      </c>
      <c r="B21" s="74">
        <f t="shared" si="3"/>
        <v>7.3182016909254353</v>
      </c>
      <c r="C21" s="74">
        <f>C$19+G21*'Revisão 2021'!F$6</f>
        <v>41.658407581326983</v>
      </c>
      <c r="D21" s="74">
        <f t="shared" si="0"/>
        <v>30.452295941950023</v>
      </c>
      <c r="E21" s="74">
        <f t="shared" si="1"/>
        <v>8.3316815162653963</v>
      </c>
      <c r="F21" s="75">
        <f t="shared" si="2"/>
        <v>87.760586730467836</v>
      </c>
      <c r="G21">
        <f>A21-15</f>
        <v>2</v>
      </c>
    </row>
    <row r="22" spans="1:7">
      <c r="A22" s="73">
        <v>18</v>
      </c>
      <c r="B22" s="74">
        <f t="shared" si="3"/>
        <v>7.3182016909254353</v>
      </c>
      <c r="C22" s="74">
        <f>C$19+G22*'Revisão 2021'!F$6</f>
        <v>44.608349691214528</v>
      </c>
      <c r="D22" s="74">
        <f t="shared" si="0"/>
        <v>32.608703624277823</v>
      </c>
      <c r="E22" s="74">
        <f t="shared" si="1"/>
        <v>8.9216699382429052</v>
      </c>
      <c r="F22" s="75">
        <f t="shared" si="2"/>
        <v>93.456924944660685</v>
      </c>
      <c r="G22">
        <f>A22-15</f>
        <v>3</v>
      </c>
    </row>
    <row r="23" spans="1:7">
      <c r="A23" s="73">
        <v>19</v>
      </c>
      <c r="B23" s="74">
        <f t="shared" si="3"/>
        <v>7.3182016909254353</v>
      </c>
      <c r="C23" s="74">
        <f>C$19+G23*'Revisão 2021'!F$6</f>
        <v>47.558291801102065</v>
      </c>
      <c r="D23" s="74">
        <f t="shared" si="0"/>
        <v>34.765111306605611</v>
      </c>
      <c r="E23" s="74">
        <f t="shared" si="1"/>
        <v>9.5116583602204141</v>
      </c>
      <c r="F23" s="75">
        <f t="shared" si="2"/>
        <v>99.15326315885352</v>
      </c>
      <c r="G23">
        <f>A23-15</f>
        <v>4</v>
      </c>
    </row>
    <row r="24" spans="1:7">
      <c r="A24" s="76">
        <v>20</v>
      </c>
      <c r="B24" s="77">
        <f t="shared" si="3"/>
        <v>7.3182016909254353</v>
      </c>
      <c r="C24" s="77">
        <f>C$19+G24*'Revisão 2021'!F$6</f>
        <v>50.508233910989603</v>
      </c>
      <c r="D24" s="77">
        <f t="shared" si="0"/>
        <v>36.9215189889334</v>
      </c>
      <c r="E24" s="77">
        <f t="shared" si="1"/>
        <v>10.101646782197921</v>
      </c>
      <c r="F24" s="78">
        <f t="shared" si="2"/>
        <v>104.84960137304635</v>
      </c>
      <c r="G24">
        <f>A24-15</f>
        <v>5</v>
      </c>
    </row>
    <row r="25" spans="1:7">
      <c r="A25" s="76">
        <v>67</v>
      </c>
      <c r="B25" s="77">
        <f t="shared" si="3"/>
        <v>7.3182016909254353</v>
      </c>
      <c r="C25" s="77">
        <f>C$24+G25*'Revisão 2021'!F$6</f>
        <v>100.65724977907777</v>
      </c>
      <c r="D25" s="77">
        <f t="shared" si="0"/>
        <v>73.580449588505857</v>
      </c>
      <c r="E25" s="77">
        <f t="shared" si="1"/>
        <v>20.131449955815555</v>
      </c>
      <c r="F25" s="78">
        <f t="shared" si="2"/>
        <v>201.68735101432461</v>
      </c>
      <c r="G25">
        <f>A25-50</f>
        <v>17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zoomScaleNormal="100" workbookViewId="0">
      <selection activeCell="G1" sqref="G1:G1048576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8.5703125" hidden="1" customWidth="1"/>
    <col min="8" max="1025" width="8.5703125" customWidth="1"/>
  </cols>
  <sheetData>
    <row r="1" spans="1:7" ht="15.75">
      <c r="A1" s="113" t="s">
        <v>65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tarifária'!D13</f>
        <v>14.636403381850871</v>
      </c>
      <c r="C5" s="74">
        <f>A5*'Revisão 2021'!F$20</f>
        <v>10.341062342173156</v>
      </c>
      <c r="D5" s="74">
        <f t="shared" ref="D5:D36" si="0">C5*0.8</f>
        <v>8.2728498737385259</v>
      </c>
      <c r="E5" s="74">
        <f t="shared" ref="E5:E36" si="1">C5*0.2</f>
        <v>2.0682124684346315</v>
      </c>
      <c r="F5" s="75">
        <f t="shared" ref="F5:F36" si="2">B5+C5+D5+E5</f>
        <v>35.318528066197182</v>
      </c>
    </row>
    <row r="6" spans="1:7">
      <c r="A6" s="73">
        <v>2</v>
      </c>
      <c r="B6" s="74">
        <f t="shared" ref="B6:B37" si="3">B5</f>
        <v>14.636403381850871</v>
      </c>
      <c r="C6" s="74">
        <f>A6*'Revisão 2021'!F$20</f>
        <v>20.682124684346313</v>
      </c>
      <c r="D6" s="74">
        <f t="shared" si="0"/>
        <v>16.545699747477052</v>
      </c>
      <c r="E6" s="74">
        <f t="shared" si="1"/>
        <v>4.1364249368692629</v>
      </c>
      <c r="F6" s="75">
        <f t="shared" si="2"/>
        <v>56.000652750543495</v>
      </c>
    </row>
    <row r="7" spans="1:7">
      <c r="A7" s="73">
        <v>3</v>
      </c>
      <c r="B7" s="74">
        <f t="shared" si="3"/>
        <v>14.636403381850871</v>
      </c>
      <c r="C7" s="74">
        <f>A7*'Revisão 2021'!F$20</f>
        <v>31.023187026519469</v>
      </c>
      <c r="D7" s="74">
        <f t="shared" si="0"/>
        <v>24.818549621215578</v>
      </c>
      <c r="E7" s="74">
        <f t="shared" si="1"/>
        <v>6.2046374053038944</v>
      </c>
      <c r="F7" s="75">
        <f t="shared" si="2"/>
        <v>76.682777434889815</v>
      </c>
    </row>
    <row r="8" spans="1:7">
      <c r="A8" s="73">
        <v>4</v>
      </c>
      <c r="B8" s="74">
        <f t="shared" si="3"/>
        <v>14.636403381850871</v>
      </c>
      <c r="C8" s="74">
        <f>A8*'Revisão 2021'!F$20</f>
        <v>41.364249368692626</v>
      </c>
      <c r="D8" s="74">
        <f t="shared" si="0"/>
        <v>33.091399494954103</v>
      </c>
      <c r="E8" s="74">
        <f t="shared" si="1"/>
        <v>8.2728498737385259</v>
      </c>
      <c r="F8" s="75">
        <f t="shared" si="2"/>
        <v>97.36490211923612</v>
      </c>
    </row>
    <row r="9" spans="1:7">
      <c r="A9" s="73">
        <v>5</v>
      </c>
      <c r="B9" s="74">
        <f t="shared" si="3"/>
        <v>14.636403381850871</v>
      </c>
      <c r="C9" s="74">
        <f>A9*'Revisão 2021'!F$20</f>
        <v>51.705311710865786</v>
      </c>
      <c r="D9" s="74">
        <f t="shared" si="0"/>
        <v>41.364249368692633</v>
      </c>
      <c r="E9" s="74">
        <f t="shared" si="1"/>
        <v>10.341062342173158</v>
      </c>
      <c r="F9" s="75">
        <f t="shared" si="2"/>
        <v>118.04702680358244</v>
      </c>
    </row>
    <row r="10" spans="1:7">
      <c r="A10" s="73">
        <v>6</v>
      </c>
      <c r="B10" s="74">
        <f t="shared" si="3"/>
        <v>14.636403381850871</v>
      </c>
      <c r="C10" s="74">
        <f>A10*'Revisão 2021'!F$20</f>
        <v>62.046374053038939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7">
      <c r="A11" s="73">
        <v>7</v>
      </c>
      <c r="B11" s="74">
        <f t="shared" si="3"/>
        <v>14.636403381850871</v>
      </c>
      <c r="C11" s="74">
        <f>A11*'Revisão 2021'!F$20</f>
        <v>72.387436395212092</v>
      </c>
      <c r="D11" s="74">
        <f t="shared" si="0"/>
        <v>57.909949116169678</v>
      </c>
      <c r="E11" s="74">
        <f t="shared" si="1"/>
        <v>14.477487279042419</v>
      </c>
      <c r="F11" s="75">
        <f t="shared" si="2"/>
        <v>159.41127617227505</v>
      </c>
    </row>
    <row r="12" spans="1:7">
      <c r="A12" s="73">
        <v>8</v>
      </c>
      <c r="B12" s="74">
        <f t="shared" si="3"/>
        <v>14.636403381850871</v>
      </c>
      <c r="C12" s="74">
        <f>A12*'Revisão 2021'!F$20</f>
        <v>82.728498737385252</v>
      </c>
      <c r="D12" s="74">
        <f t="shared" si="0"/>
        <v>66.182798989908207</v>
      </c>
      <c r="E12" s="74">
        <f t="shared" si="1"/>
        <v>16.545699747477052</v>
      </c>
      <c r="F12" s="75">
        <f t="shared" si="2"/>
        <v>180.09340085662137</v>
      </c>
    </row>
    <row r="13" spans="1:7">
      <c r="A13" s="73">
        <v>9</v>
      </c>
      <c r="B13" s="74">
        <f t="shared" si="3"/>
        <v>14.636403381850871</v>
      </c>
      <c r="C13" s="74">
        <f>A13*'Revisão 2021'!F$20</f>
        <v>93.069561079558412</v>
      </c>
      <c r="D13" s="74">
        <f t="shared" si="0"/>
        <v>74.455648863646729</v>
      </c>
      <c r="E13" s="74">
        <f t="shared" si="1"/>
        <v>18.613912215911682</v>
      </c>
      <c r="F13" s="75">
        <f t="shared" si="2"/>
        <v>200.77552554096769</v>
      </c>
    </row>
    <row r="14" spans="1:7">
      <c r="A14" s="73">
        <v>10</v>
      </c>
      <c r="B14" s="74">
        <f t="shared" si="3"/>
        <v>14.636403381850871</v>
      </c>
      <c r="C14" s="74">
        <f>A14*'Revisão 2021'!F$20</f>
        <v>103.41062342173157</v>
      </c>
      <c r="D14" s="74">
        <f t="shared" si="0"/>
        <v>82.728498737385266</v>
      </c>
      <c r="E14" s="74">
        <f t="shared" si="1"/>
        <v>20.682124684346316</v>
      </c>
      <c r="F14" s="75">
        <f t="shared" si="2"/>
        <v>221.45765022531401</v>
      </c>
    </row>
    <row r="15" spans="1:7">
      <c r="A15" s="73">
        <v>11</v>
      </c>
      <c r="B15" s="74">
        <f t="shared" si="3"/>
        <v>14.636403381850871</v>
      </c>
      <c r="C15" s="74">
        <f>C$14+G15*'Revisão 2021'!F$21</f>
        <v>115.20265887650363</v>
      </c>
      <c r="D15" s="74">
        <f t="shared" si="0"/>
        <v>92.162127101202913</v>
      </c>
      <c r="E15" s="74">
        <f t="shared" si="1"/>
        <v>23.040531775300728</v>
      </c>
      <c r="F15" s="75">
        <f t="shared" si="2"/>
        <v>245.04172113485816</v>
      </c>
      <c r="G15">
        <f t="shared" ref="G15:G54" si="4">A15-10</f>
        <v>1</v>
      </c>
    </row>
    <row r="16" spans="1:7">
      <c r="A16" s="73">
        <v>12</v>
      </c>
      <c r="B16" s="74">
        <f t="shared" si="3"/>
        <v>14.636403381850871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>
      <c r="A17" s="73">
        <v>13</v>
      </c>
      <c r="B17" s="74">
        <f t="shared" si="3"/>
        <v>14.636403381850871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292.20986295394641</v>
      </c>
      <c r="G17">
        <f t="shared" si="4"/>
        <v>3</v>
      </c>
    </row>
    <row r="18" spans="1:7">
      <c r="A18" s="73">
        <v>14</v>
      </c>
      <c r="B18" s="74">
        <f t="shared" si="3"/>
        <v>14.636403381850871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315.79393386349051</v>
      </c>
      <c r="G18">
        <f t="shared" si="4"/>
        <v>4</v>
      </c>
    </row>
    <row r="19" spans="1:7">
      <c r="A19" s="73">
        <v>15</v>
      </c>
      <c r="B19" s="74">
        <f t="shared" si="3"/>
        <v>14.636403381850871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>
      <c r="A20" s="73">
        <v>16</v>
      </c>
      <c r="B20" s="74">
        <f t="shared" si="3"/>
        <v>14.636403381850871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362.96207568257881</v>
      </c>
      <c r="G20">
        <f t="shared" si="4"/>
        <v>6</v>
      </c>
    </row>
    <row r="21" spans="1:7">
      <c r="A21" s="73">
        <v>17</v>
      </c>
      <c r="B21" s="74">
        <f t="shared" si="3"/>
        <v>14.636403381850871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>
      <c r="A22" s="73">
        <v>18</v>
      </c>
      <c r="B22" s="74">
        <f t="shared" si="3"/>
        <v>14.636403381850871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>
      <c r="A23" s="73">
        <v>19</v>
      </c>
      <c r="B23" s="74">
        <f t="shared" si="3"/>
        <v>14.636403381850871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41.907788502936029</v>
      </c>
      <c r="F23" s="75">
        <f t="shared" si="2"/>
        <v>433.7142884112111</v>
      </c>
      <c r="G23">
        <f t="shared" si="4"/>
        <v>9</v>
      </c>
    </row>
    <row r="24" spans="1:7">
      <c r="A24" s="73">
        <v>20</v>
      </c>
      <c r="B24" s="74">
        <f t="shared" si="3"/>
        <v>14.636403381850871</v>
      </c>
      <c r="C24" s="74">
        <f>C$14+G24*'Revisão 2021'!F$21</f>
        <v>221.33097796945219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>
      <c r="A25" s="73">
        <v>21</v>
      </c>
      <c r="B25" s="74">
        <f t="shared" si="3"/>
        <v>14.636403381850871</v>
      </c>
      <c r="C25" s="74">
        <f>C$14+G25*'Revisão 2021'!F$21</f>
        <v>233.12301342422424</v>
      </c>
      <c r="D25" s="74">
        <f t="shared" si="0"/>
        <v>186.49841073937941</v>
      </c>
      <c r="E25" s="74">
        <f t="shared" si="1"/>
        <v>46.624602684844852</v>
      </c>
      <c r="F25" s="75">
        <f t="shared" si="2"/>
        <v>480.88243023029935</v>
      </c>
      <c r="G25">
        <f t="shared" si="4"/>
        <v>11</v>
      </c>
    </row>
    <row r="26" spans="1:7">
      <c r="A26" s="73">
        <v>22</v>
      </c>
      <c r="B26" s="74">
        <f t="shared" si="3"/>
        <v>14.636403381850871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48.983009775799268</v>
      </c>
      <c r="F26" s="75">
        <f t="shared" si="2"/>
        <v>504.46650113984356</v>
      </c>
      <c r="G26">
        <f t="shared" si="4"/>
        <v>12</v>
      </c>
    </row>
    <row r="27" spans="1:7">
      <c r="A27" s="73">
        <v>23</v>
      </c>
      <c r="B27" s="74">
        <f t="shared" si="3"/>
        <v>14.636403381850871</v>
      </c>
      <c r="C27" s="74">
        <f>C$14+G27*'Revisão 2021'!F$21</f>
        <v>256.70708433376842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528.05057204938771</v>
      </c>
      <c r="G27">
        <f t="shared" si="4"/>
        <v>13</v>
      </c>
    </row>
    <row r="28" spans="1:7">
      <c r="A28" s="73">
        <v>24</v>
      </c>
      <c r="B28" s="74">
        <f t="shared" si="3"/>
        <v>14.636403381850871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53.699823957708091</v>
      </c>
      <c r="F28" s="75">
        <f t="shared" si="2"/>
        <v>551.63464295893175</v>
      </c>
      <c r="G28">
        <f t="shared" si="4"/>
        <v>14</v>
      </c>
    </row>
    <row r="29" spans="1:7">
      <c r="A29" s="73">
        <v>25</v>
      </c>
      <c r="B29" s="74">
        <f t="shared" si="3"/>
        <v>14.636403381850871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56.058231048662492</v>
      </c>
      <c r="F29" s="75">
        <f t="shared" si="2"/>
        <v>575.21871386847579</v>
      </c>
      <c r="G29">
        <f t="shared" si="4"/>
        <v>15</v>
      </c>
    </row>
    <row r="30" spans="1:7">
      <c r="A30" s="73">
        <v>26</v>
      </c>
      <c r="B30" s="74">
        <f t="shared" si="3"/>
        <v>14.636403381850871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58.416638139616907</v>
      </c>
      <c r="F30" s="75">
        <f t="shared" si="2"/>
        <v>598.80278477801994</v>
      </c>
      <c r="G30">
        <f t="shared" si="4"/>
        <v>16</v>
      </c>
    </row>
    <row r="31" spans="1:7">
      <c r="A31" s="73">
        <v>27</v>
      </c>
      <c r="B31" s="74">
        <f t="shared" si="3"/>
        <v>14.636403381850871</v>
      </c>
      <c r="C31" s="74">
        <f>C$14+G31*'Revisão 2021'!F$21</f>
        <v>303.87522615285661</v>
      </c>
      <c r="D31" s="74">
        <f t="shared" si="0"/>
        <v>243.10018092228529</v>
      </c>
      <c r="E31" s="74">
        <f t="shared" si="1"/>
        <v>60.775045230571322</v>
      </c>
      <c r="F31" s="75">
        <f t="shared" si="2"/>
        <v>622.38685568756409</v>
      </c>
      <c r="G31">
        <f t="shared" si="4"/>
        <v>17</v>
      </c>
    </row>
    <row r="32" spans="1:7">
      <c r="A32" s="73">
        <v>28</v>
      </c>
      <c r="B32" s="74">
        <f t="shared" si="3"/>
        <v>14.636403381850871</v>
      </c>
      <c r="C32" s="74">
        <f>C$14+G32*'Revisão 2021'!F$21</f>
        <v>315.66726160762869</v>
      </c>
      <c r="D32" s="74">
        <f t="shared" si="0"/>
        <v>252.53380928610295</v>
      </c>
      <c r="E32" s="74">
        <f t="shared" si="1"/>
        <v>63.133452321525738</v>
      </c>
      <c r="F32" s="75">
        <f t="shared" si="2"/>
        <v>645.97092659710825</v>
      </c>
      <c r="G32">
        <f t="shared" si="4"/>
        <v>18</v>
      </c>
    </row>
    <row r="33" spans="1:7">
      <c r="A33" s="73">
        <v>29</v>
      </c>
      <c r="B33" s="74">
        <f t="shared" si="3"/>
        <v>14.636403381850871</v>
      </c>
      <c r="C33" s="74">
        <f>C$14+G33*'Revisão 2021'!F$21</f>
        <v>327.45929706240076</v>
      </c>
      <c r="D33" s="74">
        <f t="shared" si="0"/>
        <v>261.96743764992061</v>
      </c>
      <c r="E33" s="74">
        <f t="shared" si="1"/>
        <v>65.491859412480153</v>
      </c>
      <c r="F33" s="75">
        <f t="shared" si="2"/>
        <v>669.5549975066524</v>
      </c>
      <c r="G33">
        <f t="shared" si="4"/>
        <v>19</v>
      </c>
    </row>
    <row r="34" spans="1:7">
      <c r="A34" s="73">
        <v>30</v>
      </c>
      <c r="B34" s="74">
        <f t="shared" si="3"/>
        <v>14.636403381850871</v>
      </c>
      <c r="C34" s="74">
        <f>C$14+G34*'Revisão 2021'!F$21</f>
        <v>339.25133251717284</v>
      </c>
      <c r="D34" s="74">
        <f t="shared" si="0"/>
        <v>271.40106601373827</v>
      </c>
      <c r="E34" s="74">
        <f t="shared" si="1"/>
        <v>67.850266503434568</v>
      </c>
      <c r="F34" s="75">
        <f t="shared" si="2"/>
        <v>693.13906841619655</v>
      </c>
      <c r="G34">
        <f t="shared" si="4"/>
        <v>20</v>
      </c>
    </row>
    <row r="35" spans="1:7">
      <c r="A35" s="73">
        <v>31</v>
      </c>
      <c r="B35" s="74">
        <f t="shared" si="3"/>
        <v>14.636403381850871</v>
      </c>
      <c r="C35" s="74">
        <f>C$14+G35*'Revisão 2021'!F$21</f>
        <v>351.04336797194492</v>
      </c>
      <c r="D35" s="74">
        <f t="shared" si="0"/>
        <v>280.83469437755593</v>
      </c>
      <c r="E35" s="74">
        <f t="shared" si="1"/>
        <v>70.208673594388983</v>
      </c>
      <c r="F35" s="75">
        <f t="shared" si="2"/>
        <v>716.7231393257407</v>
      </c>
      <c r="G35">
        <f t="shared" si="4"/>
        <v>21</v>
      </c>
    </row>
    <row r="36" spans="1:7">
      <c r="A36" s="73">
        <v>32</v>
      </c>
      <c r="B36" s="74">
        <f t="shared" si="3"/>
        <v>14.636403381850871</v>
      </c>
      <c r="C36" s="74">
        <f>C$14+G36*'Revisão 2021'!F$21</f>
        <v>362.83540342671688</v>
      </c>
      <c r="D36" s="74">
        <f t="shared" si="0"/>
        <v>290.26832274137354</v>
      </c>
      <c r="E36" s="74">
        <f t="shared" si="1"/>
        <v>72.567080685343385</v>
      </c>
      <c r="F36" s="75">
        <f t="shared" si="2"/>
        <v>740.30721023528463</v>
      </c>
      <c r="G36">
        <f t="shared" si="4"/>
        <v>22</v>
      </c>
    </row>
    <row r="37" spans="1:7">
      <c r="A37" s="73">
        <v>33</v>
      </c>
      <c r="B37" s="74">
        <f t="shared" si="3"/>
        <v>14.636403381850871</v>
      </c>
      <c r="C37" s="74">
        <f>C$14+G37*'Revisão 2021'!F$21</f>
        <v>374.62743888148896</v>
      </c>
      <c r="D37" s="74">
        <f t="shared" ref="D37:D54" si="5">C37*0.8</f>
        <v>299.7019511051912</v>
      </c>
      <c r="E37" s="74">
        <f t="shared" ref="E37:E54" si="6">C37*0.2</f>
        <v>74.9254877762978</v>
      </c>
      <c r="F37" s="75">
        <f t="shared" ref="F37:F54" si="7">B37+C37+D37+E37</f>
        <v>763.89128114482878</v>
      </c>
      <c r="G37">
        <f t="shared" si="4"/>
        <v>23</v>
      </c>
    </row>
    <row r="38" spans="1:7">
      <c r="A38" s="73">
        <v>34</v>
      </c>
      <c r="B38" s="74">
        <f t="shared" ref="B38:B54" si="8">B37</f>
        <v>14.636403381850871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77.283894867252215</v>
      </c>
      <c r="F38" s="75">
        <f t="shared" si="7"/>
        <v>787.47535205437293</v>
      </c>
      <c r="G38">
        <f t="shared" si="4"/>
        <v>24</v>
      </c>
    </row>
    <row r="39" spans="1:7">
      <c r="A39" s="73">
        <v>35</v>
      </c>
      <c r="B39" s="74">
        <f t="shared" si="8"/>
        <v>14.636403381850871</v>
      </c>
      <c r="C39" s="74">
        <f>C$14+G39*'Revisão 2021'!F$21</f>
        <v>398.21150979103311</v>
      </c>
      <c r="D39" s="74">
        <f t="shared" si="5"/>
        <v>318.56920783282652</v>
      </c>
      <c r="E39" s="74">
        <f t="shared" si="6"/>
        <v>79.64230195820663</v>
      </c>
      <c r="F39" s="75">
        <f t="shared" si="7"/>
        <v>811.05942296391709</v>
      </c>
      <c r="G39">
        <f t="shared" si="4"/>
        <v>25</v>
      </c>
    </row>
    <row r="40" spans="1:7">
      <c r="A40" s="73">
        <v>36</v>
      </c>
      <c r="B40" s="74">
        <f t="shared" si="8"/>
        <v>14.636403381850871</v>
      </c>
      <c r="C40" s="74">
        <f>C$14+G40*'Revisão 2021'!F$21</f>
        <v>410.00354524580519</v>
      </c>
      <c r="D40" s="74">
        <f t="shared" si="5"/>
        <v>328.00283619664418</v>
      </c>
      <c r="E40" s="74">
        <f t="shared" si="6"/>
        <v>82.000709049161046</v>
      </c>
      <c r="F40" s="75">
        <f t="shared" si="7"/>
        <v>834.64349387346124</v>
      </c>
      <c r="G40">
        <f t="shared" si="4"/>
        <v>26</v>
      </c>
    </row>
    <row r="41" spans="1:7">
      <c r="A41" s="73">
        <v>37</v>
      </c>
      <c r="B41" s="74">
        <f t="shared" si="8"/>
        <v>14.636403381850871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84.359116140115461</v>
      </c>
      <c r="F41" s="75">
        <f t="shared" si="7"/>
        <v>858.22756478300539</v>
      </c>
      <c r="G41">
        <f t="shared" si="4"/>
        <v>27</v>
      </c>
    </row>
    <row r="42" spans="1:7">
      <c r="A42" s="73">
        <v>38</v>
      </c>
      <c r="B42" s="74">
        <f t="shared" si="8"/>
        <v>14.636403381850871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86.717523231069876</v>
      </c>
      <c r="F42" s="75">
        <f t="shared" si="7"/>
        <v>881.81163569254954</v>
      </c>
      <c r="G42">
        <f t="shared" si="4"/>
        <v>28</v>
      </c>
    </row>
    <row r="43" spans="1:7">
      <c r="A43" s="73">
        <v>39</v>
      </c>
      <c r="B43" s="74">
        <f t="shared" si="8"/>
        <v>14.636403381850871</v>
      </c>
      <c r="C43" s="74">
        <f>C$14+G43*'Revisão 2021'!F$21</f>
        <v>445.37965161012141</v>
      </c>
      <c r="D43" s="74">
        <f t="shared" si="5"/>
        <v>356.30372128809717</v>
      </c>
      <c r="E43" s="74">
        <f t="shared" si="6"/>
        <v>89.075930322024291</v>
      </c>
      <c r="F43" s="75">
        <f t="shared" si="7"/>
        <v>905.3957066020937</v>
      </c>
      <c r="G43">
        <f t="shared" si="4"/>
        <v>29</v>
      </c>
    </row>
    <row r="44" spans="1:7">
      <c r="A44" s="73">
        <v>40</v>
      </c>
      <c r="B44" s="74">
        <f t="shared" si="8"/>
        <v>14.636403381850871</v>
      </c>
      <c r="C44" s="74">
        <f>C$14+G44*'Revisão 2021'!F$21</f>
        <v>457.17168706489338</v>
      </c>
      <c r="D44" s="74">
        <f t="shared" si="5"/>
        <v>365.73734965191471</v>
      </c>
      <c r="E44" s="74">
        <f t="shared" si="6"/>
        <v>91.434337412978678</v>
      </c>
      <c r="F44" s="75">
        <f t="shared" si="7"/>
        <v>928.97977751163762</v>
      </c>
      <c r="G44">
        <f t="shared" si="4"/>
        <v>30</v>
      </c>
    </row>
    <row r="45" spans="1:7">
      <c r="A45" s="73">
        <v>41</v>
      </c>
      <c r="B45" s="74">
        <f t="shared" si="8"/>
        <v>14.636403381850871</v>
      </c>
      <c r="C45" s="74">
        <f>C$14+G45*'Revisão 2021'!F$21</f>
        <v>468.96372251966545</v>
      </c>
      <c r="D45" s="74">
        <f t="shared" si="5"/>
        <v>375.17097801573237</v>
      </c>
      <c r="E45" s="74">
        <f t="shared" si="6"/>
        <v>93.792744503933093</v>
      </c>
      <c r="F45" s="75">
        <f t="shared" si="7"/>
        <v>952.56384842118177</v>
      </c>
      <c r="G45">
        <f t="shared" si="4"/>
        <v>31</v>
      </c>
    </row>
    <row r="46" spans="1:7">
      <c r="A46" s="73">
        <v>42</v>
      </c>
      <c r="B46" s="74">
        <f t="shared" si="8"/>
        <v>14.636403381850871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96.151151594887509</v>
      </c>
      <c r="F46" s="75">
        <f t="shared" si="7"/>
        <v>976.14791933072593</v>
      </c>
      <c r="G46">
        <f t="shared" si="4"/>
        <v>32</v>
      </c>
    </row>
    <row r="47" spans="1:7">
      <c r="A47" s="73">
        <v>43</v>
      </c>
      <c r="B47" s="74">
        <f t="shared" si="8"/>
        <v>14.636403381850871</v>
      </c>
      <c r="C47" s="74">
        <f>C$14+G47*'Revisão 2021'!F$21</f>
        <v>492.54779342920961</v>
      </c>
      <c r="D47" s="74">
        <f t="shared" si="5"/>
        <v>394.0382347433677</v>
      </c>
      <c r="E47" s="74">
        <f t="shared" si="6"/>
        <v>98.509558685841924</v>
      </c>
      <c r="F47" s="75">
        <f t="shared" si="7"/>
        <v>999.73199024027008</v>
      </c>
      <c r="G47">
        <f t="shared" si="4"/>
        <v>33</v>
      </c>
    </row>
    <row r="48" spans="1:7">
      <c r="A48" s="73">
        <v>44</v>
      </c>
      <c r="B48" s="74">
        <f t="shared" si="8"/>
        <v>14.636403381850871</v>
      </c>
      <c r="C48" s="74">
        <f>C$14+G48*'Revisão 2021'!F$21</f>
        <v>504.33982888398168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>
      <c r="A49" s="73">
        <v>45</v>
      </c>
      <c r="B49" s="74">
        <f t="shared" si="8"/>
        <v>14.636403381850871</v>
      </c>
      <c r="C49" s="74">
        <f>C$14+G49*'Revisão 2021'!F$21</f>
        <v>516.13186433875376</v>
      </c>
      <c r="D49" s="74">
        <f t="shared" si="5"/>
        <v>412.90549147100302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>
      <c r="A50" s="73">
        <v>46</v>
      </c>
      <c r="B50" s="74">
        <f t="shared" si="8"/>
        <v>14.636403381850871</v>
      </c>
      <c r="C50" s="74">
        <f>C$14+G50*'Revisão 2021'!F$21</f>
        <v>527.92389979352583</v>
      </c>
      <c r="D50" s="74">
        <f t="shared" si="5"/>
        <v>422.33911983482068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>
      <c r="A51" s="73">
        <v>47</v>
      </c>
      <c r="B51" s="74">
        <f t="shared" si="8"/>
        <v>14.636403381850871</v>
      </c>
      <c r="C51" s="74">
        <f>C$14+G51*'Revisão 2021'!F$21</f>
        <v>539.71593524829791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>
      <c r="A52" s="73">
        <v>48</v>
      </c>
      <c r="B52" s="74">
        <f t="shared" si="8"/>
        <v>14.636403381850871</v>
      </c>
      <c r="C52" s="74">
        <f>C$14+G52*'Revisão 2021'!F$21</f>
        <v>551.50797070306987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>
      <c r="A53" s="73">
        <v>49</v>
      </c>
      <c r="B53" s="74">
        <f t="shared" si="8"/>
        <v>14.636403381850871</v>
      </c>
      <c r="C53" s="74">
        <f>C$14+G53*'Revisão 2021'!F$21</f>
        <v>563.30000615784195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>
      <c r="A54" s="76">
        <v>50</v>
      </c>
      <c r="B54" s="77">
        <f t="shared" si="8"/>
        <v>14.636403381850871</v>
      </c>
      <c r="C54" s="77">
        <f>C$14+G54*'Revisão 2021'!F$21</f>
        <v>575.09204161261403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1164.8204866070789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4"/>
  <sheetViews>
    <sheetView zoomScaleNormal="100" workbookViewId="0">
      <selection activeCell="D30" sqref="D30"/>
    </sheetView>
  </sheetViews>
  <sheetFormatPr defaultRowHeight="12.75"/>
  <cols>
    <col min="1" max="1" width="9.85546875" style="67" customWidth="1"/>
    <col min="2" max="3" width="10.7109375" customWidth="1"/>
    <col min="4" max="4" width="12.7109375" customWidth="1"/>
    <col min="5" max="5" width="11.7109375" customWidth="1"/>
    <col min="6" max="6" width="10.7109375" customWidth="1"/>
    <col min="7" max="7" width="8.5703125" hidden="1" customWidth="1"/>
    <col min="8" max="1025" width="8.5703125" customWidth="1"/>
  </cols>
  <sheetData>
    <row r="1" spans="1:7" ht="15.75">
      <c r="A1" s="113" t="s">
        <v>65</v>
      </c>
      <c r="B1" s="113"/>
      <c r="C1" s="113"/>
      <c r="D1" s="113"/>
      <c r="E1" s="113"/>
      <c r="F1" s="113"/>
    </row>
    <row r="3" spans="1:7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7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7">
      <c r="A5" s="73">
        <v>1</v>
      </c>
      <c r="B5" s="74">
        <f>'Estrutura tarifária'!D13</f>
        <v>14.636403381850871</v>
      </c>
      <c r="C5" s="74">
        <f>A5*'Revisão 2021'!F$20</f>
        <v>10.341062342173156</v>
      </c>
      <c r="D5" s="74">
        <f t="shared" ref="D5:D36" si="0">C5*0.8</f>
        <v>8.2728498737385259</v>
      </c>
      <c r="E5" s="74">
        <f t="shared" ref="E5:E36" si="1">C5*0.2</f>
        <v>2.0682124684346315</v>
      </c>
      <c r="F5" s="75">
        <f t="shared" ref="F5:F36" si="2">B5+C5+D5+E5</f>
        <v>35.318528066197182</v>
      </c>
    </row>
    <row r="6" spans="1:7">
      <c r="A6" s="73">
        <v>2</v>
      </c>
      <c r="B6" s="74">
        <f t="shared" ref="B6:B37" si="3">B5</f>
        <v>14.636403381850871</v>
      </c>
      <c r="C6" s="74">
        <f>A6*'Revisão 2021'!F$20</f>
        <v>20.682124684346313</v>
      </c>
      <c r="D6" s="74">
        <f t="shared" si="0"/>
        <v>16.545699747477052</v>
      </c>
      <c r="E6" s="74">
        <f t="shared" si="1"/>
        <v>4.1364249368692629</v>
      </c>
      <c r="F6" s="75">
        <f t="shared" si="2"/>
        <v>56.000652750543495</v>
      </c>
    </row>
    <row r="7" spans="1:7">
      <c r="A7" s="73">
        <v>3</v>
      </c>
      <c r="B7" s="74">
        <f t="shared" si="3"/>
        <v>14.636403381850871</v>
      </c>
      <c r="C7" s="74">
        <f>A7*'Revisão 2021'!F$20</f>
        <v>31.023187026519469</v>
      </c>
      <c r="D7" s="74">
        <f t="shared" si="0"/>
        <v>24.818549621215578</v>
      </c>
      <c r="E7" s="74">
        <f t="shared" si="1"/>
        <v>6.2046374053038944</v>
      </c>
      <c r="F7" s="75">
        <f t="shared" si="2"/>
        <v>76.682777434889815</v>
      </c>
    </row>
    <row r="8" spans="1:7">
      <c r="A8" s="73">
        <v>4</v>
      </c>
      <c r="B8" s="74">
        <f t="shared" si="3"/>
        <v>14.636403381850871</v>
      </c>
      <c r="C8" s="74">
        <f>A8*'Revisão 2021'!F$20</f>
        <v>41.364249368692626</v>
      </c>
      <c r="D8" s="74">
        <f t="shared" si="0"/>
        <v>33.091399494954103</v>
      </c>
      <c r="E8" s="74">
        <f t="shared" si="1"/>
        <v>8.2728498737385259</v>
      </c>
      <c r="F8" s="75">
        <f t="shared" si="2"/>
        <v>97.36490211923612</v>
      </c>
    </row>
    <row r="9" spans="1:7">
      <c r="A9" s="73">
        <v>5</v>
      </c>
      <c r="B9" s="74">
        <f t="shared" si="3"/>
        <v>14.636403381850871</v>
      </c>
      <c r="C9" s="74">
        <f>A9*'Revisão 2021'!F$20</f>
        <v>51.705311710865786</v>
      </c>
      <c r="D9" s="74">
        <f t="shared" si="0"/>
        <v>41.364249368692633</v>
      </c>
      <c r="E9" s="74">
        <f t="shared" si="1"/>
        <v>10.341062342173158</v>
      </c>
      <c r="F9" s="75">
        <f t="shared" si="2"/>
        <v>118.04702680358244</v>
      </c>
    </row>
    <row r="10" spans="1:7">
      <c r="A10" s="73">
        <v>6</v>
      </c>
      <c r="B10" s="74">
        <f t="shared" si="3"/>
        <v>14.636403381850871</v>
      </c>
      <c r="C10" s="74">
        <f>A10*'Revisão 2021'!F$20</f>
        <v>62.046374053038939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7">
      <c r="A11" s="73">
        <v>7</v>
      </c>
      <c r="B11" s="74">
        <f t="shared" si="3"/>
        <v>14.636403381850871</v>
      </c>
      <c r="C11" s="74">
        <f>A11*'Revisão 2021'!F$20</f>
        <v>72.387436395212092</v>
      </c>
      <c r="D11" s="74">
        <f t="shared" si="0"/>
        <v>57.909949116169678</v>
      </c>
      <c r="E11" s="74">
        <f t="shared" si="1"/>
        <v>14.477487279042419</v>
      </c>
      <c r="F11" s="75">
        <f t="shared" si="2"/>
        <v>159.41127617227505</v>
      </c>
    </row>
    <row r="12" spans="1:7">
      <c r="A12" s="73">
        <v>8</v>
      </c>
      <c r="B12" s="74">
        <f t="shared" si="3"/>
        <v>14.636403381850871</v>
      </c>
      <c r="C12" s="74">
        <f>A12*'Revisão 2021'!F$20</f>
        <v>82.728498737385252</v>
      </c>
      <c r="D12" s="74">
        <f t="shared" si="0"/>
        <v>66.182798989908207</v>
      </c>
      <c r="E12" s="74">
        <f t="shared" si="1"/>
        <v>16.545699747477052</v>
      </c>
      <c r="F12" s="75">
        <f t="shared" si="2"/>
        <v>180.09340085662137</v>
      </c>
    </row>
    <row r="13" spans="1:7">
      <c r="A13" s="73">
        <v>9</v>
      </c>
      <c r="B13" s="74">
        <f t="shared" si="3"/>
        <v>14.636403381850871</v>
      </c>
      <c r="C13" s="74">
        <f>A13*'Revisão 2021'!F$20</f>
        <v>93.069561079558412</v>
      </c>
      <c r="D13" s="74">
        <f t="shared" si="0"/>
        <v>74.455648863646729</v>
      </c>
      <c r="E13" s="74">
        <f t="shared" si="1"/>
        <v>18.613912215911682</v>
      </c>
      <c r="F13" s="75">
        <f t="shared" si="2"/>
        <v>200.77552554096769</v>
      </c>
    </row>
    <row r="14" spans="1:7">
      <c r="A14" s="73">
        <v>10</v>
      </c>
      <c r="B14" s="74">
        <f t="shared" si="3"/>
        <v>14.636403381850871</v>
      </c>
      <c r="C14" s="74">
        <f>A14*'Revisão 2021'!F$20</f>
        <v>103.41062342173157</v>
      </c>
      <c r="D14" s="74">
        <f t="shared" si="0"/>
        <v>82.728498737385266</v>
      </c>
      <c r="E14" s="74">
        <f t="shared" si="1"/>
        <v>20.682124684346316</v>
      </c>
      <c r="F14" s="75">
        <f t="shared" si="2"/>
        <v>221.45765022531401</v>
      </c>
    </row>
    <row r="15" spans="1:7">
      <c r="A15" s="73">
        <v>11</v>
      </c>
      <c r="B15" s="74">
        <f t="shared" si="3"/>
        <v>14.636403381850871</v>
      </c>
      <c r="C15" s="74">
        <f>C$14+G15*'Revisão 2021'!F$21</f>
        <v>115.20265887650363</v>
      </c>
      <c r="D15" s="74">
        <f t="shared" si="0"/>
        <v>92.162127101202913</v>
      </c>
      <c r="E15" s="74">
        <f t="shared" si="1"/>
        <v>23.040531775300728</v>
      </c>
      <c r="F15" s="75">
        <f t="shared" si="2"/>
        <v>245.04172113485816</v>
      </c>
      <c r="G15">
        <f t="shared" ref="G15:G54" si="4">A15-10</f>
        <v>1</v>
      </c>
    </row>
    <row r="16" spans="1:7">
      <c r="A16" s="73">
        <v>12</v>
      </c>
      <c r="B16" s="74">
        <f t="shared" si="3"/>
        <v>14.636403381850871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>
      <c r="A17" s="73">
        <v>13</v>
      </c>
      <c r="B17" s="74">
        <f t="shared" si="3"/>
        <v>14.636403381850871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292.20986295394641</v>
      </c>
      <c r="G17">
        <f t="shared" si="4"/>
        <v>3</v>
      </c>
    </row>
    <row r="18" spans="1:7">
      <c r="A18" s="73">
        <v>14</v>
      </c>
      <c r="B18" s="74">
        <f t="shared" si="3"/>
        <v>14.636403381850871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315.79393386349051</v>
      </c>
      <c r="G18">
        <f t="shared" si="4"/>
        <v>4</v>
      </c>
    </row>
    <row r="19" spans="1:7">
      <c r="A19" s="73">
        <v>15</v>
      </c>
      <c r="B19" s="74">
        <f t="shared" si="3"/>
        <v>14.636403381850871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>
      <c r="A20" s="73">
        <v>16</v>
      </c>
      <c r="B20" s="74">
        <f t="shared" si="3"/>
        <v>14.636403381850871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362.96207568257881</v>
      </c>
      <c r="G20">
        <f t="shared" si="4"/>
        <v>6</v>
      </c>
    </row>
    <row r="21" spans="1:7">
      <c r="A21" s="73">
        <v>17</v>
      </c>
      <c r="B21" s="74">
        <f t="shared" si="3"/>
        <v>14.636403381850871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>
      <c r="A22" s="73">
        <v>18</v>
      </c>
      <c r="B22" s="74">
        <f t="shared" si="3"/>
        <v>14.636403381850871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>
      <c r="A23" s="73">
        <v>19</v>
      </c>
      <c r="B23" s="74">
        <f t="shared" si="3"/>
        <v>14.636403381850871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41.907788502936029</v>
      </c>
      <c r="F23" s="75">
        <f t="shared" si="2"/>
        <v>433.7142884112111</v>
      </c>
      <c r="G23">
        <f t="shared" si="4"/>
        <v>9</v>
      </c>
    </row>
    <row r="24" spans="1:7">
      <c r="A24" s="73">
        <v>20</v>
      </c>
      <c r="B24" s="74">
        <f t="shared" si="3"/>
        <v>14.636403381850871</v>
      </c>
      <c r="C24" s="74">
        <f>C$14+G24*'Revisão 2021'!F$21</f>
        <v>221.33097796945219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>
      <c r="A25" s="73">
        <v>21</v>
      </c>
      <c r="B25" s="74">
        <f t="shared" si="3"/>
        <v>14.636403381850871</v>
      </c>
      <c r="C25" s="74">
        <f>C$14+G25*'Revisão 2021'!F$21</f>
        <v>233.12301342422424</v>
      </c>
      <c r="D25" s="74">
        <f t="shared" si="0"/>
        <v>186.49841073937941</v>
      </c>
      <c r="E25" s="74">
        <f t="shared" si="1"/>
        <v>46.624602684844852</v>
      </c>
      <c r="F25" s="75">
        <f t="shared" si="2"/>
        <v>480.88243023029935</v>
      </c>
      <c r="G25">
        <f t="shared" si="4"/>
        <v>11</v>
      </c>
    </row>
    <row r="26" spans="1:7">
      <c r="A26" s="73">
        <v>22</v>
      </c>
      <c r="B26" s="74">
        <f t="shared" si="3"/>
        <v>14.636403381850871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48.983009775799268</v>
      </c>
      <c r="F26" s="75">
        <f t="shared" si="2"/>
        <v>504.46650113984356</v>
      </c>
      <c r="G26">
        <f t="shared" si="4"/>
        <v>12</v>
      </c>
    </row>
    <row r="27" spans="1:7">
      <c r="A27" s="73">
        <v>23</v>
      </c>
      <c r="B27" s="74">
        <f t="shared" si="3"/>
        <v>14.636403381850871</v>
      </c>
      <c r="C27" s="74">
        <f>C$14+G27*'Revisão 2021'!F$21</f>
        <v>256.70708433376842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528.05057204938771</v>
      </c>
      <c r="G27">
        <f t="shared" si="4"/>
        <v>13</v>
      </c>
    </row>
    <row r="28" spans="1:7">
      <c r="A28" s="73">
        <v>24</v>
      </c>
      <c r="B28" s="74">
        <f t="shared" si="3"/>
        <v>14.636403381850871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53.699823957708091</v>
      </c>
      <c r="F28" s="75">
        <f t="shared" si="2"/>
        <v>551.63464295893175</v>
      </c>
      <c r="G28">
        <f t="shared" si="4"/>
        <v>14</v>
      </c>
    </row>
    <row r="29" spans="1:7">
      <c r="A29" s="73">
        <v>25</v>
      </c>
      <c r="B29" s="74">
        <f t="shared" si="3"/>
        <v>14.636403381850871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56.058231048662492</v>
      </c>
      <c r="F29" s="75">
        <f t="shared" si="2"/>
        <v>575.21871386847579</v>
      </c>
      <c r="G29">
        <f t="shared" si="4"/>
        <v>15</v>
      </c>
    </row>
    <row r="30" spans="1:7">
      <c r="A30" s="73">
        <v>26</v>
      </c>
      <c r="B30" s="74">
        <f t="shared" si="3"/>
        <v>14.636403381850871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58.416638139616907</v>
      </c>
      <c r="F30" s="75">
        <f t="shared" si="2"/>
        <v>598.80278477801994</v>
      </c>
      <c r="G30">
        <f t="shared" si="4"/>
        <v>16</v>
      </c>
    </row>
    <row r="31" spans="1:7">
      <c r="A31" s="73">
        <v>27</v>
      </c>
      <c r="B31" s="74">
        <f t="shared" si="3"/>
        <v>14.636403381850871</v>
      </c>
      <c r="C31" s="74">
        <f>C$14+G31*'Revisão 2021'!F$21</f>
        <v>303.87522615285661</v>
      </c>
      <c r="D31" s="74">
        <f t="shared" si="0"/>
        <v>243.10018092228529</v>
      </c>
      <c r="E31" s="74">
        <f t="shared" si="1"/>
        <v>60.775045230571322</v>
      </c>
      <c r="F31" s="75">
        <f t="shared" si="2"/>
        <v>622.38685568756409</v>
      </c>
      <c r="G31">
        <f t="shared" si="4"/>
        <v>17</v>
      </c>
    </row>
    <row r="32" spans="1:7">
      <c r="A32" s="73">
        <v>28</v>
      </c>
      <c r="B32" s="74">
        <f t="shared" si="3"/>
        <v>14.636403381850871</v>
      </c>
      <c r="C32" s="74">
        <f>C$14+G32*'Revisão 2021'!F$21</f>
        <v>315.66726160762869</v>
      </c>
      <c r="D32" s="74">
        <f t="shared" si="0"/>
        <v>252.53380928610295</v>
      </c>
      <c r="E32" s="74">
        <f t="shared" si="1"/>
        <v>63.133452321525738</v>
      </c>
      <c r="F32" s="75">
        <f t="shared" si="2"/>
        <v>645.97092659710825</v>
      </c>
      <c r="G32">
        <f t="shared" si="4"/>
        <v>18</v>
      </c>
    </row>
    <row r="33" spans="1:7">
      <c r="A33" s="73">
        <v>29</v>
      </c>
      <c r="B33" s="74">
        <f t="shared" si="3"/>
        <v>14.636403381850871</v>
      </c>
      <c r="C33" s="74">
        <f>C$14+G33*'Revisão 2021'!F$21</f>
        <v>327.45929706240076</v>
      </c>
      <c r="D33" s="74">
        <f t="shared" si="0"/>
        <v>261.96743764992061</v>
      </c>
      <c r="E33" s="74">
        <f t="shared" si="1"/>
        <v>65.491859412480153</v>
      </c>
      <c r="F33" s="75">
        <f t="shared" si="2"/>
        <v>669.5549975066524</v>
      </c>
      <c r="G33">
        <f t="shared" si="4"/>
        <v>19</v>
      </c>
    </row>
    <row r="34" spans="1:7">
      <c r="A34" s="73">
        <v>30</v>
      </c>
      <c r="B34" s="74">
        <f t="shared" si="3"/>
        <v>14.636403381850871</v>
      </c>
      <c r="C34" s="74">
        <f>C$14+G34*'Revisão 2021'!F$21</f>
        <v>339.25133251717284</v>
      </c>
      <c r="D34" s="74">
        <f t="shared" si="0"/>
        <v>271.40106601373827</v>
      </c>
      <c r="E34" s="74">
        <f t="shared" si="1"/>
        <v>67.850266503434568</v>
      </c>
      <c r="F34" s="75">
        <f t="shared" si="2"/>
        <v>693.13906841619655</v>
      </c>
      <c r="G34">
        <f t="shared" si="4"/>
        <v>20</v>
      </c>
    </row>
    <row r="35" spans="1:7">
      <c r="A35" s="73">
        <v>31</v>
      </c>
      <c r="B35" s="74">
        <f t="shared" si="3"/>
        <v>14.636403381850871</v>
      </c>
      <c r="C35" s="74">
        <f>C$14+G35*'Revisão 2021'!F$21</f>
        <v>351.04336797194492</v>
      </c>
      <c r="D35" s="74">
        <f t="shared" si="0"/>
        <v>280.83469437755593</v>
      </c>
      <c r="E35" s="74">
        <f t="shared" si="1"/>
        <v>70.208673594388983</v>
      </c>
      <c r="F35" s="75">
        <f t="shared" si="2"/>
        <v>716.7231393257407</v>
      </c>
      <c r="G35">
        <f t="shared" si="4"/>
        <v>21</v>
      </c>
    </row>
    <row r="36" spans="1:7">
      <c r="A36" s="73">
        <v>32</v>
      </c>
      <c r="B36" s="74">
        <f t="shared" si="3"/>
        <v>14.636403381850871</v>
      </c>
      <c r="C36" s="74">
        <f>C$14+G36*'Revisão 2021'!F$21</f>
        <v>362.83540342671688</v>
      </c>
      <c r="D36" s="74">
        <f t="shared" si="0"/>
        <v>290.26832274137354</v>
      </c>
      <c r="E36" s="74">
        <f t="shared" si="1"/>
        <v>72.567080685343385</v>
      </c>
      <c r="F36" s="75">
        <f t="shared" si="2"/>
        <v>740.30721023528463</v>
      </c>
      <c r="G36">
        <f t="shared" si="4"/>
        <v>22</v>
      </c>
    </row>
    <row r="37" spans="1:7">
      <c r="A37" s="73">
        <v>33</v>
      </c>
      <c r="B37" s="74">
        <f t="shared" si="3"/>
        <v>14.636403381850871</v>
      </c>
      <c r="C37" s="74">
        <f>C$14+G37*'Revisão 2021'!F$21</f>
        <v>374.62743888148896</v>
      </c>
      <c r="D37" s="74">
        <f t="shared" ref="D37:D54" si="5">C37*0.8</f>
        <v>299.7019511051912</v>
      </c>
      <c r="E37" s="74">
        <f t="shared" ref="E37:E54" si="6">C37*0.2</f>
        <v>74.9254877762978</v>
      </c>
      <c r="F37" s="75">
        <f t="shared" ref="F37:F54" si="7">B37+C37+D37+E37</f>
        <v>763.89128114482878</v>
      </c>
      <c r="G37">
        <f t="shared" si="4"/>
        <v>23</v>
      </c>
    </row>
    <row r="38" spans="1:7">
      <c r="A38" s="73">
        <v>34</v>
      </c>
      <c r="B38" s="74">
        <f t="shared" ref="B38:B54" si="8">B37</f>
        <v>14.636403381850871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77.283894867252215</v>
      </c>
      <c r="F38" s="75">
        <f t="shared" si="7"/>
        <v>787.47535205437293</v>
      </c>
      <c r="G38">
        <f t="shared" si="4"/>
        <v>24</v>
      </c>
    </row>
    <row r="39" spans="1:7">
      <c r="A39" s="73">
        <v>35</v>
      </c>
      <c r="B39" s="74">
        <f t="shared" si="8"/>
        <v>14.636403381850871</v>
      </c>
      <c r="C39" s="74">
        <f>C$14+G39*'Revisão 2021'!F$21</f>
        <v>398.21150979103311</v>
      </c>
      <c r="D39" s="74">
        <f t="shared" si="5"/>
        <v>318.56920783282652</v>
      </c>
      <c r="E39" s="74">
        <f t="shared" si="6"/>
        <v>79.64230195820663</v>
      </c>
      <c r="F39" s="75">
        <f t="shared" si="7"/>
        <v>811.05942296391709</v>
      </c>
      <c r="G39">
        <f t="shared" si="4"/>
        <v>25</v>
      </c>
    </row>
    <row r="40" spans="1:7">
      <c r="A40" s="73">
        <v>36</v>
      </c>
      <c r="B40" s="74">
        <f t="shared" si="8"/>
        <v>14.636403381850871</v>
      </c>
      <c r="C40" s="74">
        <f>C$14+G40*'Revisão 2021'!F$21</f>
        <v>410.00354524580519</v>
      </c>
      <c r="D40" s="74">
        <f t="shared" si="5"/>
        <v>328.00283619664418</v>
      </c>
      <c r="E40" s="74">
        <f t="shared" si="6"/>
        <v>82.000709049161046</v>
      </c>
      <c r="F40" s="75">
        <f t="shared" si="7"/>
        <v>834.64349387346124</v>
      </c>
      <c r="G40">
        <f t="shared" si="4"/>
        <v>26</v>
      </c>
    </row>
    <row r="41" spans="1:7">
      <c r="A41" s="73">
        <v>37</v>
      </c>
      <c r="B41" s="74">
        <f t="shared" si="8"/>
        <v>14.636403381850871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84.359116140115461</v>
      </c>
      <c r="F41" s="75">
        <f t="shared" si="7"/>
        <v>858.22756478300539</v>
      </c>
      <c r="G41">
        <f t="shared" si="4"/>
        <v>27</v>
      </c>
    </row>
    <row r="42" spans="1:7">
      <c r="A42" s="73">
        <v>38</v>
      </c>
      <c r="B42" s="74">
        <f t="shared" si="8"/>
        <v>14.636403381850871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86.717523231069876</v>
      </c>
      <c r="F42" s="75">
        <f t="shared" si="7"/>
        <v>881.81163569254954</v>
      </c>
      <c r="G42">
        <f t="shared" si="4"/>
        <v>28</v>
      </c>
    </row>
    <row r="43" spans="1:7">
      <c r="A43" s="73">
        <v>39</v>
      </c>
      <c r="B43" s="74">
        <f t="shared" si="8"/>
        <v>14.636403381850871</v>
      </c>
      <c r="C43" s="74">
        <f>C$14+G43*'Revisão 2021'!F$21</f>
        <v>445.37965161012141</v>
      </c>
      <c r="D43" s="74">
        <f t="shared" si="5"/>
        <v>356.30372128809717</v>
      </c>
      <c r="E43" s="74">
        <f t="shared" si="6"/>
        <v>89.075930322024291</v>
      </c>
      <c r="F43" s="75">
        <f t="shared" si="7"/>
        <v>905.3957066020937</v>
      </c>
      <c r="G43">
        <f t="shared" si="4"/>
        <v>29</v>
      </c>
    </row>
    <row r="44" spans="1:7">
      <c r="A44" s="73">
        <v>40</v>
      </c>
      <c r="B44" s="74">
        <f t="shared" si="8"/>
        <v>14.636403381850871</v>
      </c>
      <c r="C44" s="74">
        <f>C$14+G44*'Revisão 2021'!F$21</f>
        <v>457.17168706489338</v>
      </c>
      <c r="D44" s="74">
        <f t="shared" si="5"/>
        <v>365.73734965191471</v>
      </c>
      <c r="E44" s="74">
        <f t="shared" si="6"/>
        <v>91.434337412978678</v>
      </c>
      <c r="F44" s="75">
        <f t="shared" si="7"/>
        <v>928.97977751163762</v>
      </c>
      <c r="G44">
        <f t="shared" si="4"/>
        <v>30</v>
      </c>
    </row>
    <row r="45" spans="1:7">
      <c r="A45" s="73">
        <v>41</v>
      </c>
      <c r="B45" s="74">
        <f t="shared" si="8"/>
        <v>14.636403381850871</v>
      </c>
      <c r="C45" s="74">
        <f>C$14+G45*'Revisão 2021'!F$21</f>
        <v>468.96372251966545</v>
      </c>
      <c r="D45" s="74">
        <f t="shared" si="5"/>
        <v>375.17097801573237</v>
      </c>
      <c r="E45" s="74">
        <f t="shared" si="6"/>
        <v>93.792744503933093</v>
      </c>
      <c r="F45" s="75">
        <f t="shared" si="7"/>
        <v>952.56384842118177</v>
      </c>
      <c r="G45">
        <f t="shared" si="4"/>
        <v>31</v>
      </c>
    </row>
    <row r="46" spans="1:7">
      <c r="A46" s="73">
        <v>42</v>
      </c>
      <c r="B46" s="74">
        <f t="shared" si="8"/>
        <v>14.636403381850871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96.151151594887509</v>
      </c>
      <c r="F46" s="75">
        <f t="shared" si="7"/>
        <v>976.14791933072593</v>
      </c>
      <c r="G46">
        <f t="shared" si="4"/>
        <v>32</v>
      </c>
    </row>
    <row r="47" spans="1:7">
      <c r="A47" s="73">
        <v>43</v>
      </c>
      <c r="B47" s="74">
        <f t="shared" si="8"/>
        <v>14.636403381850871</v>
      </c>
      <c r="C47" s="74">
        <f>C$14+G47*'Revisão 2021'!F$21</f>
        <v>492.54779342920961</v>
      </c>
      <c r="D47" s="74">
        <f t="shared" si="5"/>
        <v>394.0382347433677</v>
      </c>
      <c r="E47" s="74">
        <f t="shared" si="6"/>
        <v>98.509558685841924</v>
      </c>
      <c r="F47" s="75">
        <f t="shared" si="7"/>
        <v>999.73199024027008</v>
      </c>
      <c r="G47">
        <f t="shared" si="4"/>
        <v>33</v>
      </c>
    </row>
    <row r="48" spans="1:7">
      <c r="A48" s="73">
        <v>44</v>
      </c>
      <c r="B48" s="74">
        <f t="shared" si="8"/>
        <v>14.636403381850871</v>
      </c>
      <c r="C48" s="74">
        <f>C$14+G48*'Revisão 2021'!F$21</f>
        <v>504.33982888398168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>
      <c r="A49" s="73">
        <v>45</v>
      </c>
      <c r="B49" s="74">
        <f t="shared" si="8"/>
        <v>14.636403381850871</v>
      </c>
      <c r="C49" s="74">
        <f>C$14+G49*'Revisão 2021'!F$21</f>
        <v>516.13186433875376</v>
      </c>
      <c r="D49" s="74">
        <f t="shared" si="5"/>
        <v>412.90549147100302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>
      <c r="A50" s="73">
        <v>46</v>
      </c>
      <c r="B50" s="74">
        <f t="shared" si="8"/>
        <v>14.636403381850871</v>
      </c>
      <c r="C50" s="74">
        <f>C$14+G50*'Revisão 2021'!F$21</f>
        <v>527.92389979352583</v>
      </c>
      <c r="D50" s="74">
        <f t="shared" si="5"/>
        <v>422.33911983482068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>
      <c r="A51" s="73">
        <v>47</v>
      </c>
      <c r="B51" s="74">
        <f t="shared" si="8"/>
        <v>14.636403381850871</v>
      </c>
      <c r="C51" s="74">
        <f>C$14+G51*'Revisão 2021'!F$21</f>
        <v>539.71593524829791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>
      <c r="A52" s="73">
        <v>48</v>
      </c>
      <c r="B52" s="74">
        <f t="shared" si="8"/>
        <v>14.636403381850871</v>
      </c>
      <c r="C52" s="74">
        <f>C$14+G52*'Revisão 2021'!F$21</f>
        <v>551.50797070306987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>
      <c r="A53" s="73">
        <v>49</v>
      </c>
      <c r="B53" s="74">
        <f t="shared" si="8"/>
        <v>14.636403381850871</v>
      </c>
      <c r="C53" s="74">
        <f>C$14+G53*'Revisão 2021'!F$21</f>
        <v>563.30000615784195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>
      <c r="A54" s="76">
        <v>50</v>
      </c>
      <c r="B54" s="77">
        <f t="shared" si="8"/>
        <v>14.636403381850871</v>
      </c>
      <c r="C54" s="77">
        <f>C$14+G54*'Revisão 2021'!F$21</f>
        <v>575.09204161261403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1164.8204866070789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36</vt:i4>
      </vt:variant>
    </vt:vector>
  </HeadingPairs>
  <TitlesOfParts>
    <vt:vector size="42" baseType="lpstr">
      <vt:lpstr>Revisão 2021</vt:lpstr>
      <vt:lpstr>Estrutura tarifária</vt:lpstr>
      <vt:lpstr>Tarifas por m2 (Residencial)</vt:lpstr>
      <vt:lpstr>Tarifas por m2 (Social)</vt:lpstr>
      <vt:lpstr>Tarifas por m2 (comercial)</vt:lpstr>
      <vt:lpstr>Tarifas por m2 (Industrial)</vt:lpstr>
      <vt:lpstr>'Revisão 2021'!Area_de_impressao</vt:lpstr>
      <vt:lpstr>'Tarifas por m2 (Residencial)'!Area_de_impressao</vt:lpstr>
      <vt:lpstr>'Revisão 2021'!Print_Area_0</vt:lpstr>
      <vt:lpstr>'Tarifas por m2 (Residencial)'!Print_Area_0</vt:lpstr>
      <vt:lpstr>'Revisão 2021'!Print_Area_0_0</vt:lpstr>
      <vt:lpstr>'Tarifas por m2 (Residencial)'!Print_Area_0_0</vt:lpstr>
      <vt:lpstr>'Revisão 2021'!Print_Area_0_0_0</vt:lpstr>
      <vt:lpstr>'Tarifas por m2 (Residencial)'!Print_Area_0_0_0</vt:lpstr>
      <vt:lpstr>'Revisão 2021'!Print_Area_0_0_0_0</vt:lpstr>
      <vt:lpstr>'Tarifas por m2 (Residencial)'!Print_Area_0_0_0_0</vt:lpstr>
      <vt:lpstr>'Revisão 2021'!Print_Area_0_0_0_0_0</vt:lpstr>
      <vt:lpstr>'Tarifas por m2 (Residencial)'!Print_Area_0_0_0_0_0</vt:lpstr>
      <vt:lpstr>'Revisão 2021'!Print_Area_0_0_0_0_0_0</vt:lpstr>
      <vt:lpstr>'Tarifas por m2 (Residencial)'!Print_Area_0_0_0_0_0_0</vt:lpstr>
      <vt:lpstr>'Revisão 2021'!Print_Area_0_0_0_0_0_0_0</vt:lpstr>
      <vt:lpstr>'Tarifas por m2 (Residencial)'!Print_Area_0_0_0_0_0_0_0</vt:lpstr>
      <vt:lpstr>'Revisão 2021'!Print_Area_0_0_0_0_0_0_0_0</vt:lpstr>
      <vt:lpstr>'Tarifas por m2 (Residencial)'!Print_Area_0_0_0_0_0_0_0_0</vt:lpstr>
      <vt:lpstr>'Estrutura tarifária'!Print_Titles_0</vt:lpstr>
      <vt:lpstr>'Revisão 2021'!Print_Titles_0</vt:lpstr>
      <vt:lpstr>'Estrutura tarifária'!Print_Titles_0_0</vt:lpstr>
      <vt:lpstr>'Revisão 2021'!Print_Titles_0_0</vt:lpstr>
      <vt:lpstr>'Estrutura tarifária'!Print_Titles_0_0_0</vt:lpstr>
      <vt:lpstr>'Revisão 2021'!Print_Titles_0_0_0</vt:lpstr>
      <vt:lpstr>'Estrutura tarifária'!Print_Titles_0_0_0_0</vt:lpstr>
      <vt:lpstr>'Revisão 2021'!Print_Titles_0_0_0_0</vt:lpstr>
      <vt:lpstr>'Estrutura tarifária'!Print_Titles_0_0_0_0_0</vt:lpstr>
      <vt:lpstr>'Revisão 2021'!Print_Titles_0_0_0_0_0</vt:lpstr>
      <vt:lpstr>'Estrutura tarifária'!Print_Titles_0_0_0_0_0_0</vt:lpstr>
      <vt:lpstr>'Revisão 2021'!Print_Titles_0_0_0_0_0_0</vt:lpstr>
      <vt:lpstr>'Estrutura tarifária'!Print_Titles_0_0_0_0_0_0_0</vt:lpstr>
      <vt:lpstr>'Revisão 2021'!Print_Titles_0_0_0_0_0_0_0</vt:lpstr>
      <vt:lpstr>'Estrutura tarifária'!Print_Titles_0_0_0_0_0_0_0_0</vt:lpstr>
      <vt:lpstr>'Revisão 2021'!Print_Titles_0_0_0_0_0_0_0_0</vt:lpstr>
      <vt:lpstr>'Estrutura tarifária'!Titulos_de_impressao</vt:lpstr>
      <vt:lpstr>'Revisão 2021'!Titulos_de_impressao</vt:lpstr>
    </vt:vector>
  </TitlesOfParts>
  <Company>agr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dc:description/>
  <cp:lastModifiedBy>Karla Kristina Silva Cavalcante</cp:lastModifiedBy>
  <cp:revision>12</cp:revision>
  <cp:lastPrinted>2021-12-03T13:05:44Z</cp:lastPrinted>
  <dcterms:created xsi:type="dcterms:W3CDTF">2005-04-08T13:04:37Z</dcterms:created>
  <dcterms:modified xsi:type="dcterms:W3CDTF">2022-03-31T13:18:09Z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