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50" windowWidth="19980" windowHeight="8445" tabRatio="899" activeTab="1"/>
  </bookViews>
  <sheets>
    <sheet name="Resumo" sheetId="1" r:id="rId1"/>
    <sheet name="Cron.M.Pagamento" sheetId="2" r:id="rId2"/>
    <sheet name="Equipe Técnica" sheetId="3" r:id="rId3"/>
    <sheet name="Veículos" sheetId="4" r:id="rId4"/>
    <sheet name="Equipamentos" sheetId="5" r:id="rId5"/>
    <sheet name="Informática" sheetId="6" r:id="rId6"/>
    <sheet name="Instalações-Mobiliário" sheetId="7" r:id="rId7"/>
    <sheet name="Serviços Gráficos" sheetId="8" r:id="rId8"/>
  </sheets>
  <definedNames>
    <definedName name="_xlnm.Print_Area" localSheetId="1">'Cron.M.Pagamento'!$A$1:$V$16</definedName>
    <definedName name="_xlnm.Print_Area" localSheetId="4">'Equipamentos'!$A$1:$F$9</definedName>
    <definedName name="_xlnm.Print_Area" localSheetId="2">'Equipe Técnica'!$A$1:$I$38</definedName>
    <definedName name="_xlnm.Print_Area" localSheetId="5">'Informática'!$A$1:$E$12</definedName>
    <definedName name="_xlnm.Print_Area" localSheetId="6">'Instalações-Mobiliário'!$A$1:$F$8</definedName>
    <definedName name="_xlnm.Print_Area" localSheetId="0">'Resumo'!$A$1:$E$29</definedName>
    <definedName name="_xlnm.Print_Area" localSheetId="7">'Serviços Gráficos'!$A$1:$G$33</definedName>
    <definedName name="_xlnm.Print_Area" localSheetId="3">'Veículos'!$A$1:$F$11</definedName>
    <definedName name="_xlnm.Print_Titles" localSheetId="2">'Equipe Técnica'!$4:$5</definedName>
  </definedNames>
  <calcPr fullCalcOnLoad="1"/>
</workbook>
</file>

<file path=xl/sharedStrings.xml><?xml version="1.0" encoding="utf-8"?>
<sst xmlns="http://schemas.openxmlformats.org/spreadsheetml/2006/main" count="338" uniqueCount="193">
  <si>
    <t>Valor (R$)</t>
  </si>
  <si>
    <t>P1</t>
  </si>
  <si>
    <t>P2</t>
  </si>
  <si>
    <t>P4</t>
  </si>
  <si>
    <t>T0</t>
  </si>
  <si>
    <t>T2</t>
  </si>
  <si>
    <t>TOTAL</t>
  </si>
  <si>
    <t>Discriminação</t>
  </si>
  <si>
    <t>Parcial</t>
  </si>
  <si>
    <t>Total</t>
  </si>
  <si>
    <t>A - EQUIPE TÉCNICA</t>
  </si>
  <si>
    <t>RESUMO DE ORÇAMENTO POR PREÇO GLOBAL</t>
  </si>
  <si>
    <t>Pessoal de Nível Superior</t>
  </si>
  <si>
    <t>Pessoal de Nível Técnico e Auxiliar</t>
  </si>
  <si>
    <t>Pessoal Administrativo</t>
  </si>
  <si>
    <t xml:space="preserve">A.1 - </t>
  </si>
  <si>
    <t xml:space="preserve">A.2 - </t>
  </si>
  <si>
    <t xml:space="preserve">A.3 - </t>
  </si>
  <si>
    <t>% do item "A"</t>
  </si>
  <si>
    <t>TOTAL DO ORÇAMENTO I + II + III</t>
  </si>
  <si>
    <t>CRONOGRAMA DE MEDIÇÃO E PAGAMENTO</t>
  </si>
  <si>
    <t>Lote: 01</t>
  </si>
  <si>
    <t>Etapas</t>
  </si>
  <si>
    <t>Percentual Parcial (%)</t>
  </si>
  <si>
    <t>Valor Parcial (R$)</t>
  </si>
  <si>
    <t>EQUIPE TÉCNICA</t>
  </si>
  <si>
    <t>Atividade</t>
  </si>
  <si>
    <t>Categoria</t>
  </si>
  <si>
    <t>Tipo de Equipe</t>
  </si>
  <si>
    <t>Quant. Equipe</t>
  </si>
  <si>
    <t>Pessoa/Equipe</t>
  </si>
  <si>
    <t>Total (R$)</t>
  </si>
  <si>
    <t>Cód.</t>
  </si>
  <si>
    <t>a</t>
  </si>
  <si>
    <t>b</t>
  </si>
  <si>
    <t>c</t>
  </si>
  <si>
    <t>d</t>
  </si>
  <si>
    <t>Salário/Mês                 (R$)</t>
  </si>
  <si>
    <t>Coordenação</t>
  </si>
  <si>
    <t>Coordenador</t>
  </si>
  <si>
    <t>Chefe de Escritório</t>
  </si>
  <si>
    <t>Digitador</t>
  </si>
  <si>
    <t>A0</t>
  </si>
  <si>
    <t>A2</t>
  </si>
  <si>
    <t>Motorista</t>
  </si>
  <si>
    <t>Aux. Engenheiro</t>
  </si>
  <si>
    <t>Topógrafo Chefe</t>
  </si>
  <si>
    <t>T1</t>
  </si>
  <si>
    <t>Engenheiro Auxiliar</t>
  </si>
  <si>
    <t>Cadista</t>
  </si>
  <si>
    <t>Equipe a - Nível Superior</t>
  </si>
  <si>
    <t>Equipe b - Nível Técnico e Auxiliar</t>
  </si>
  <si>
    <t>Equipe c - Administrativo</t>
  </si>
  <si>
    <t>Atividades</t>
  </si>
  <si>
    <t>Topografia</t>
  </si>
  <si>
    <t>Estudos Geotécnicos</t>
  </si>
  <si>
    <t xml:space="preserve">TOTAL </t>
  </si>
  <si>
    <t>VEÍCULOS</t>
  </si>
  <si>
    <t>Veículo</t>
  </si>
  <si>
    <t>Sedan</t>
  </si>
  <si>
    <t>Unid.</t>
  </si>
  <si>
    <t>Meses</t>
  </si>
  <si>
    <t>Valor Mensal (R$)</t>
  </si>
  <si>
    <t>d = a*b*c</t>
  </si>
  <si>
    <t>EQUIPAMENTOS</t>
  </si>
  <si>
    <t>Equipamento</t>
  </si>
  <si>
    <t>Instrumental de Laboratório de Solos</t>
  </si>
  <si>
    <t>INFORMÁTICA</t>
  </si>
  <si>
    <t>Equipamento                                                                    (depreciação)</t>
  </si>
  <si>
    <t>Notebook</t>
  </si>
  <si>
    <t>Computador + Impressora</t>
  </si>
  <si>
    <t>INSTALAÇÕES E MOBILIÁRIO</t>
  </si>
  <si>
    <t>Aluguel de Escritório</t>
  </si>
  <si>
    <t>Mobiliário de Escritório</t>
  </si>
  <si>
    <t>Aluguel de Laboratório</t>
  </si>
  <si>
    <t>SERVIÇOS GRÁFICOS</t>
  </si>
  <si>
    <t>Tipo de Relatório</t>
  </si>
  <si>
    <t>Título</t>
  </si>
  <si>
    <t>Cópia (Tipo)</t>
  </si>
  <si>
    <t>Quant. (folhas)</t>
  </si>
  <si>
    <t>Quant.   (vias)</t>
  </si>
  <si>
    <t>Valor Folhas (R$)</t>
  </si>
  <si>
    <t>A4</t>
  </si>
  <si>
    <t>A1/A3</t>
  </si>
  <si>
    <t>Taxa</t>
  </si>
  <si>
    <t>Lote: ÚNICO</t>
  </si>
  <si>
    <t>Desvio de Tráfego</t>
  </si>
  <si>
    <t>Tecnólogo</t>
  </si>
  <si>
    <t>Arquiteto</t>
  </si>
  <si>
    <t>Serviços de campo</t>
  </si>
  <si>
    <t>Administração</t>
  </si>
  <si>
    <t>Terminais e Estações-Estruturas e Arquitetura</t>
  </si>
  <si>
    <t>Nº Meses</t>
  </si>
  <si>
    <t>e=c*d</t>
  </si>
  <si>
    <t>Auxiliar de Engenheiro</t>
  </si>
  <si>
    <t xml:space="preserve">Serviços de Campo </t>
  </si>
  <si>
    <t>Laboratorista de Solos</t>
  </si>
  <si>
    <t>Laboratorista de Concreto</t>
  </si>
  <si>
    <t>Inspetor de Campo</t>
  </si>
  <si>
    <t>Escritório - Relatórios e Medições</t>
  </si>
  <si>
    <t>c = a*b</t>
  </si>
  <si>
    <t>Utilitário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</si>
  <si>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</si>
  <si>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</si>
  <si>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</si>
  <si>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</si>
  <si>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</si>
  <si>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</si>
  <si>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</si>
  <si>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</si>
  <si>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</si>
  <si>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</si>
  <si>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</si>
  <si>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</si>
  <si>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</si>
  <si>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</si>
  <si>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</si>
  <si>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</si>
  <si>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</si>
  <si>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</si>
  <si>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</si>
  <si>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</si>
  <si>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A4/A3</t>
  </si>
  <si>
    <t>"As Built" e Orçamento da Obra</t>
  </si>
  <si>
    <t>Relatório Final Supervisão</t>
  </si>
  <si>
    <t>Instrumental de Topografia</t>
  </si>
  <si>
    <t>T4</t>
  </si>
  <si>
    <t>Ordem de Serviço</t>
  </si>
  <si>
    <t xml:space="preserve">Relatórios Periódicos </t>
  </si>
  <si>
    <t>Engenheiro Pleno</t>
  </si>
  <si>
    <t>Engenheiro Sênior</t>
  </si>
  <si>
    <t>Eng. Civil Benjamin Kennedy M Costa</t>
  </si>
  <si>
    <t>Serviços de Supervisão e Fiscalização Para as Obras de Implantação do "BRT"</t>
  </si>
  <si>
    <t>Controle Tecnológico</t>
  </si>
  <si>
    <t>Instrumental de Laboratório de Betume</t>
  </si>
  <si>
    <t xml:space="preserve">Cadastros, Sinalização e Obras Complementares </t>
  </si>
  <si>
    <t>P0</t>
  </si>
  <si>
    <t>Laboratorista de Betume</t>
  </si>
  <si>
    <t>% do item "I"</t>
  </si>
  <si>
    <t>Percentual Acumulado (%)</t>
  </si>
  <si>
    <t>Valor Acumulado (R$)</t>
  </si>
  <si>
    <t>Aux. de Topografia/Geotecnia</t>
  </si>
  <si>
    <t xml:space="preserve">Quant.                  </t>
  </si>
  <si>
    <t>QUADRO 05</t>
  </si>
  <si>
    <t>Eng. Pleno</t>
  </si>
  <si>
    <t xml:space="preserve">Relatórios Mensais de Supervisão </t>
  </si>
  <si>
    <t>Orçamentos e Plano de Execução de Obras</t>
  </si>
  <si>
    <t>Instrumental de Laboratório de Concreto</t>
  </si>
  <si>
    <t>1.0</t>
  </si>
  <si>
    <t>Emissão de Pareceres e Requerimentos</t>
  </si>
  <si>
    <t>Relatório de Ensaios</t>
  </si>
  <si>
    <t xml:space="preserve">Orçamento </t>
  </si>
  <si>
    <t>Relatório de Controle Tecnológico</t>
  </si>
  <si>
    <t>Pareceres Técnicos e Requerimentos</t>
  </si>
  <si>
    <t xml:space="preserve">R21 - Relatório Complementar de Programa de Governo </t>
  </si>
  <si>
    <t xml:space="preserve">R22 - Relatório Complementar de Programa de Governo </t>
  </si>
  <si>
    <t>Relatórios de Ajustes e/ou Alterações de Projetos e Definição das Atividades</t>
  </si>
  <si>
    <t>Justificativa e Relatório de Projeto</t>
  </si>
  <si>
    <t>Projeto de Execução</t>
  </si>
  <si>
    <t>II - BDI</t>
  </si>
  <si>
    <t>B - CUSTOS ADMINISTRATIVOS</t>
  </si>
  <si>
    <t>C - DESPESAS GERAIS</t>
  </si>
  <si>
    <t>C.1 - Veículos</t>
  </si>
  <si>
    <t>C.2 - Equipamentos</t>
  </si>
  <si>
    <t>C.3 - Informática</t>
  </si>
  <si>
    <t>C.4 - Instalações e Mobiliário</t>
  </si>
  <si>
    <t>C.5 - Serviços Gráficos</t>
  </si>
  <si>
    <t>I - CUSTOS DIRETOS (A+B+C)</t>
  </si>
  <si>
    <t>Cadastro de Passivos e Estudos Ambientais</t>
  </si>
  <si>
    <t xml:space="preserve">Cadastros, Estudos Ambientais, Sinalização e Obras Complementares </t>
  </si>
  <si>
    <t>Base - Agetop Consultoria Mês base: JUN/2014</t>
  </si>
  <si>
    <t>Goiânia, 25 de Fevereiro de 2015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</si>
  <si>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</si>
  <si>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</si>
  <si>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</si>
  <si>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</si>
  <si>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</si>
  <si>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</si>
  <si>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</si>
  <si>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</si>
  <si>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</si>
  <si>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</si>
  <si>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</si>
  <si>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</si>
  <si>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</si>
  <si>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</si>
  <si>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</si>
  <si>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</si>
  <si>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</si>
  <si>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</si>
  <si>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</si>
  <si>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</si>
  <si>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Mês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</si>
</sst>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\ &quot; dias&quot;"/>
    <numFmt numFmtId="166" formatCode="0.0"/>
    <numFmt numFmtId="167" formatCode="&quot;R$&quot;\ #,##0.00"/>
    <numFmt numFmtId="168" formatCode="_-[$R$-416]\ * #,##0.00_-;\-[$R$-416]\ * #,##0.00_-;_-[$R$-416]\ * &quot;-&quot;??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 Narrow"/>
      <family val="2"/>
    </font>
    <font>
      <sz val="11"/>
      <name val="Arial Narrow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5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5" fillId="0" borderId="0" xfId="0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10" fontId="4" fillId="0" borderId="10" xfId="54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justify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43" fontId="5" fillId="0" borderId="0" xfId="0" applyNumberFormat="1" applyFont="1" applyBorder="1" applyAlignment="1">
      <alignment horizontal="justify" vertical="center" wrapText="1"/>
    </xf>
    <xf numFmtId="9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9" fontId="5" fillId="0" borderId="0" xfId="0" applyNumberFormat="1" applyFont="1" applyFill="1" applyBorder="1" applyAlignment="1">
      <alignment horizontal="center" vertical="center" wrapText="1"/>
    </xf>
    <xf numFmtId="43" fontId="5" fillId="0" borderId="0" xfId="0" applyNumberFormat="1" applyFont="1" applyAlignment="1">
      <alignment/>
    </xf>
    <xf numFmtId="4" fontId="5" fillId="0" borderId="10" xfId="54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left" vertical="center" wrapText="1"/>
    </xf>
    <xf numFmtId="4" fontId="4" fillId="0" borderId="10" xfId="54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0" xfId="0" applyFont="1" applyAlignment="1">
      <alignment vertical="center"/>
    </xf>
    <xf numFmtId="0" fontId="5" fillId="0" borderId="10" xfId="54" applyNumberFormat="1" applyFont="1" applyFill="1" applyBorder="1" applyAlignment="1">
      <alignment horizontal="center" vertical="center" wrapText="1"/>
    </xf>
    <xf numFmtId="43" fontId="4" fillId="0" borderId="10" xfId="0" applyNumberFormat="1" applyFont="1" applyFill="1" applyBorder="1" applyAlignment="1">
      <alignment horizontal="justify" vertical="center" wrapText="1"/>
    </xf>
    <xf numFmtId="0" fontId="5" fillId="0" borderId="0" xfId="0" applyFont="1" applyAlignment="1">
      <alignment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right" vertical="center"/>
    </xf>
    <xf numFmtId="165" fontId="5" fillId="0" borderId="12" xfId="0" applyNumberFormat="1" applyFont="1" applyFill="1" applyBorder="1" applyAlignment="1">
      <alignment horizontal="left" vertical="center"/>
    </xf>
    <xf numFmtId="164" fontId="5" fillId="0" borderId="13" xfId="54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165" fontId="5" fillId="0" borderId="0" xfId="0" applyNumberFormat="1" applyFont="1" applyFill="1" applyBorder="1" applyAlignment="1">
      <alignment horizontal="left" vertical="center"/>
    </xf>
    <xf numFmtId="164" fontId="5" fillId="0" borderId="22" xfId="54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10" fontId="5" fillId="0" borderId="17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43" fontId="4" fillId="0" borderId="10" xfId="0" applyNumberFormat="1" applyFont="1" applyFill="1" applyBorder="1" applyAlignment="1">
      <alignment vertical="center" wrapText="1"/>
    </xf>
    <xf numFmtId="166" fontId="5" fillId="0" borderId="10" xfId="0" applyNumberFormat="1" applyFont="1" applyFill="1" applyBorder="1" applyAlignment="1">
      <alignment horizontal="center" vertical="center"/>
    </xf>
    <xf numFmtId="166" fontId="5" fillId="0" borderId="10" xfId="0" applyNumberFormat="1" applyFont="1" applyFill="1" applyBorder="1" applyAlignment="1">
      <alignment horizontal="center" vertical="center" wrapText="1"/>
    </xf>
    <xf numFmtId="10" fontId="5" fillId="0" borderId="17" xfId="52" applyNumberFormat="1" applyFont="1" applyFill="1" applyBorder="1" applyAlignment="1">
      <alignment horizontal="center" vertical="center"/>
    </xf>
    <xf numFmtId="167" fontId="5" fillId="0" borderId="19" xfId="54" applyNumberFormat="1" applyFont="1" applyFill="1" applyBorder="1" applyAlignment="1">
      <alignment horizontal="center" vertical="center" wrapText="1"/>
    </xf>
    <xf numFmtId="4" fontId="5" fillId="0" borderId="19" xfId="54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/>
    </xf>
    <xf numFmtId="10" fontId="5" fillId="0" borderId="20" xfId="54" applyNumberFormat="1" applyFont="1" applyFill="1" applyBorder="1" applyAlignment="1">
      <alignment horizontal="center" vertical="center" wrapText="1"/>
    </xf>
    <xf numFmtId="4" fontId="5" fillId="0" borderId="20" xfId="54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/>
    </xf>
    <xf numFmtId="4" fontId="5" fillId="0" borderId="17" xfId="54" applyNumberFormat="1" applyFont="1" applyFill="1" applyBorder="1" applyAlignment="1">
      <alignment horizontal="center" vertical="center" wrapText="1"/>
    </xf>
    <xf numFmtId="10" fontId="5" fillId="0" borderId="17" xfId="54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5" fillId="0" borderId="24" xfId="54" applyNumberFormat="1" applyFont="1" applyFill="1" applyBorder="1" applyAlignment="1">
      <alignment horizontal="center" vertical="center" wrapText="1"/>
    </xf>
    <xf numFmtId="4" fontId="5" fillId="0" borderId="24" xfId="0" applyNumberFormat="1" applyFont="1" applyFill="1" applyBorder="1" applyAlignment="1">
      <alignment horizontal="center" vertical="center" wrapText="1"/>
    </xf>
    <xf numFmtId="4" fontId="5" fillId="0" borderId="24" xfId="0" applyNumberFormat="1" applyFont="1" applyFill="1" applyBorder="1" applyAlignment="1">
      <alignment horizontal="center" vertical="center"/>
    </xf>
    <xf numFmtId="167" fontId="5" fillId="33" borderId="24" xfId="54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right" vertical="center"/>
    </xf>
    <xf numFmtId="164" fontId="4" fillId="0" borderId="10" xfId="54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justify" vertical="center" wrapText="1"/>
    </xf>
    <xf numFmtId="0" fontId="5" fillId="34" borderId="10" xfId="54" applyNumberFormat="1" applyFont="1" applyFill="1" applyBorder="1" applyAlignment="1">
      <alignment horizontal="center" vertical="center" wrapText="1"/>
    </xf>
    <xf numFmtId="4" fontId="5" fillId="34" borderId="10" xfId="54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166" fontId="5" fillId="34" borderId="10" xfId="0" applyNumberFormat="1" applyFont="1" applyFill="1" applyBorder="1" applyAlignment="1">
      <alignment horizontal="center" vertical="center"/>
    </xf>
    <xf numFmtId="4" fontId="5" fillId="34" borderId="10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vertical="center"/>
    </xf>
    <xf numFmtId="0" fontId="7" fillId="0" borderId="12" xfId="0" applyFont="1" applyBorder="1" applyAlignment="1">
      <alignment vertical="center"/>
    </xf>
    <xf numFmtId="0" fontId="5" fillId="0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8" fontId="0" fillId="0" borderId="0" xfId="0" applyNumberFormat="1" applyAlignment="1">
      <alignment/>
    </xf>
    <xf numFmtId="0" fontId="5" fillId="0" borderId="1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4" fontId="4" fillId="0" borderId="21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34" borderId="19" xfId="0" applyFont="1" applyFill="1" applyBorder="1" applyAlignment="1">
      <alignment horizontal="left" vertical="center"/>
    </xf>
    <xf numFmtId="0" fontId="5" fillId="34" borderId="2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962025</xdr:colOff>
      <xdr:row>4</xdr:row>
      <xdr:rowOff>0</xdr:rowOff>
    </xdr:from>
    <xdr:to>
      <xdr:col>0</xdr:col>
      <xdr:colOff>962025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962025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523875</xdr:colOff>
      <xdr:row>0</xdr:row>
      <xdr:rowOff>38100</xdr:rowOff>
    </xdr:from>
    <xdr:to>
      <xdr:col>4</xdr:col>
      <xdr:colOff>733425</xdr:colOff>
      <xdr:row>3</xdr:row>
      <xdr:rowOff>152400</xdr:rowOff>
    </xdr:to>
    <xdr:pic>
      <xdr:nvPicPr>
        <xdr:cNvPr id="2" name="Imagem 3" descr="Sem Título-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38100"/>
          <a:ext cx="1419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466725</xdr:colOff>
      <xdr:row>0</xdr:row>
      <xdr:rowOff>133350</xdr:rowOff>
    </xdr:from>
    <xdr:to>
      <xdr:col>21</xdr:col>
      <xdr:colOff>771525</xdr:colOff>
      <xdr:row>0</xdr:row>
      <xdr:rowOff>695325</xdr:rowOff>
    </xdr:to>
    <xdr:pic>
      <xdr:nvPicPr>
        <xdr:cNvPr id="1" name="Imagem 3" descr="Sem Título-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74300" y="133350"/>
          <a:ext cx="1362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zoomScaleSheetLayoutView="100" zoomScalePageLayoutView="0" workbookViewId="0" topLeftCell="A16">
      <selection activeCell="C29" sqref="C29"/>
    </sheetView>
  </sheetViews>
  <sheetFormatPr defaultColWidth="9.140625" defaultRowHeight="12.75"/>
  <cols>
    <col min="1" max="1" width="16.00390625" style="34" customWidth="1"/>
    <col min="2" max="3" width="24.7109375" style="34" customWidth="1"/>
    <col min="4" max="4" width="18.140625" style="35" customWidth="1"/>
    <col min="5" max="5" width="16.8515625" style="35" bestFit="1" customWidth="1"/>
    <col min="6" max="6" width="14.00390625" style="22" bestFit="1" customWidth="1"/>
    <col min="7" max="7" width="14.00390625" style="0" bestFit="1" customWidth="1"/>
    <col min="8" max="8" width="10.28125" style="0" bestFit="1" customWidth="1"/>
    <col min="9" max="9" width="12.8515625" style="22" bestFit="1" customWidth="1"/>
    <col min="10" max="16384" width="9.140625" style="22" customWidth="1"/>
  </cols>
  <sheetData>
    <row r="1" spans="1:5" ht="16.5">
      <c r="A1" s="18"/>
      <c r="B1" s="19"/>
      <c r="C1" s="19"/>
      <c r="D1" s="20"/>
      <c r="E1" s="21"/>
    </row>
    <row r="2" spans="1:5" ht="16.5">
      <c r="A2" s="133"/>
      <c r="B2" s="23"/>
      <c r="C2" s="23"/>
      <c r="D2" s="24"/>
      <c r="E2" s="132"/>
    </row>
    <row r="3" spans="1:5" ht="16.5">
      <c r="A3" s="133"/>
      <c r="B3" s="23"/>
      <c r="C3" s="23"/>
      <c r="D3" s="24"/>
      <c r="E3" s="132"/>
    </row>
    <row r="4" spans="1:5" ht="16.5">
      <c r="A4" s="133"/>
      <c r="B4" s="23"/>
      <c r="C4" s="23"/>
      <c r="D4" s="24"/>
      <c r="E4" s="132"/>
    </row>
    <row r="5" spans="1:5" ht="29.25" customHeight="1">
      <c r="A5" s="14" t="s">
        <v>143</v>
      </c>
      <c r="B5" s="134" t="s">
        <v>132</v>
      </c>
      <c r="C5" s="135"/>
      <c r="D5" s="135"/>
      <c r="E5" s="136"/>
    </row>
    <row r="6" spans="1:5" ht="24.75" customHeight="1">
      <c r="A6" s="125" t="s">
        <v>11</v>
      </c>
      <c r="B6" s="125"/>
      <c r="C6" s="125"/>
      <c r="D6" s="125"/>
      <c r="E6" s="128" t="s">
        <v>170</v>
      </c>
    </row>
    <row r="7" spans="1:8" s="27" customFormat="1" ht="21.75" customHeight="1">
      <c r="A7" s="126" t="str">
        <f>Veículos!A2</f>
        <v>Lote: ÚNICO</v>
      </c>
      <c r="B7" s="126"/>
      <c r="C7" s="126"/>
      <c r="D7" s="126"/>
      <c r="E7" s="128"/>
      <c r="G7"/>
      <c r="H7"/>
    </row>
    <row r="8" spans="1:5" ht="21.75" customHeight="1">
      <c r="A8" s="125" t="s">
        <v>7</v>
      </c>
      <c r="B8" s="125"/>
      <c r="C8" s="125"/>
      <c r="D8" s="125" t="s">
        <v>0</v>
      </c>
      <c r="E8" s="125"/>
    </row>
    <row r="9" spans="1:5" ht="21.75" customHeight="1">
      <c r="A9" s="125"/>
      <c r="B9" s="125"/>
      <c r="C9" s="125"/>
      <c r="D9" s="13" t="s">
        <v>8</v>
      </c>
      <c r="E9" s="13" t="s">
        <v>9</v>
      </c>
    </row>
    <row r="10" spans="1:8" s="28" customFormat="1" ht="21.75" customHeight="1">
      <c r="A10" s="121" t="s">
        <v>10</v>
      </c>
      <c r="B10" s="122"/>
      <c r="C10" s="122"/>
      <c r="D10" s="123">
        <f>SUM(D11:D13)</f>
        <v>5874924</v>
      </c>
      <c r="E10" s="124"/>
      <c r="G10"/>
      <c r="H10"/>
    </row>
    <row r="11" spans="1:8" s="79" customFormat="1" ht="21.75" customHeight="1">
      <c r="A11" s="29" t="s">
        <v>15</v>
      </c>
      <c r="B11" s="120" t="s">
        <v>12</v>
      </c>
      <c r="C11" s="120"/>
      <c r="D11" s="16">
        <f>'Equipe Técnica'!I36</f>
        <v>2911964</v>
      </c>
      <c r="E11" s="16"/>
      <c r="G11"/>
      <c r="H11"/>
    </row>
    <row r="12" spans="1:8" s="79" customFormat="1" ht="21.75" customHeight="1">
      <c r="A12" s="29" t="s">
        <v>16</v>
      </c>
      <c r="B12" s="120" t="s">
        <v>13</v>
      </c>
      <c r="C12" s="120"/>
      <c r="D12" s="16">
        <f>'Equipe Técnica'!I37</f>
        <v>2380004</v>
      </c>
      <c r="E12" s="16"/>
      <c r="G12"/>
      <c r="H12"/>
    </row>
    <row r="13" spans="1:8" s="79" customFormat="1" ht="21.75" customHeight="1">
      <c r="A13" s="29" t="s">
        <v>17</v>
      </c>
      <c r="B13" s="120" t="s">
        <v>14</v>
      </c>
      <c r="C13" s="120"/>
      <c r="D13" s="16">
        <f>'Equipe Técnica'!I38</f>
        <v>582956</v>
      </c>
      <c r="E13" s="16"/>
      <c r="G13"/>
      <c r="H13"/>
    </row>
    <row r="14" spans="1:8" s="28" customFormat="1" ht="21.75" customHeight="1">
      <c r="A14" s="121" t="s">
        <v>160</v>
      </c>
      <c r="B14" s="127"/>
      <c r="C14" s="127"/>
      <c r="D14" s="123">
        <f>D15</f>
        <v>746115.348</v>
      </c>
      <c r="E14" s="124"/>
      <c r="G14"/>
      <c r="H14"/>
    </row>
    <row r="15" spans="1:8" s="28" customFormat="1" ht="21.75" customHeight="1">
      <c r="A15" s="68" t="s">
        <v>84</v>
      </c>
      <c r="B15" s="83">
        <v>0.127</v>
      </c>
      <c r="C15" s="60" t="s">
        <v>18</v>
      </c>
      <c r="D15" s="16">
        <f>D10*B15</f>
        <v>746115.348</v>
      </c>
      <c r="E15" s="30"/>
      <c r="G15"/>
      <c r="H15"/>
    </row>
    <row r="16" spans="1:8" s="28" customFormat="1" ht="21.75" customHeight="1">
      <c r="A16" s="121" t="s">
        <v>161</v>
      </c>
      <c r="B16" s="127"/>
      <c r="C16" s="127"/>
      <c r="D16" s="123">
        <f>SUM(D17:D21)</f>
        <v>895193.03</v>
      </c>
      <c r="E16" s="124"/>
      <c r="G16"/>
      <c r="H16"/>
    </row>
    <row r="17" spans="1:8" s="27" customFormat="1" ht="21.75" customHeight="1">
      <c r="A17" s="120" t="s">
        <v>162</v>
      </c>
      <c r="B17" s="120"/>
      <c r="C17" s="120"/>
      <c r="D17" s="16">
        <f>Veículos!F11</f>
        <v>548398.8</v>
      </c>
      <c r="E17" s="16"/>
      <c r="G17"/>
      <c r="H17"/>
    </row>
    <row r="18" spans="1:8" s="27" customFormat="1" ht="21.75" customHeight="1">
      <c r="A18" s="120" t="s">
        <v>163</v>
      </c>
      <c r="B18" s="120"/>
      <c r="C18" s="120"/>
      <c r="D18" s="16">
        <f>Equipamentos!F9</f>
        <v>221495</v>
      </c>
      <c r="E18" s="16"/>
      <c r="G18"/>
      <c r="H18"/>
    </row>
    <row r="19" spans="1:8" s="27" customFormat="1" ht="21.75" customHeight="1">
      <c r="A19" s="120" t="s">
        <v>164</v>
      </c>
      <c r="B19" s="120"/>
      <c r="C19" s="120"/>
      <c r="D19" s="16">
        <f>Informática!E12</f>
        <v>45100</v>
      </c>
      <c r="E19" s="16"/>
      <c r="G19"/>
      <c r="H19"/>
    </row>
    <row r="20" spans="1:8" s="27" customFormat="1" ht="21.75" customHeight="1">
      <c r="A20" s="120" t="s">
        <v>165</v>
      </c>
      <c r="B20" s="120"/>
      <c r="C20" s="120"/>
      <c r="D20" s="16">
        <f>'Instalações-Mobiliário'!F8</f>
        <v>74379.4</v>
      </c>
      <c r="E20" s="16"/>
      <c r="G20"/>
      <c r="H20"/>
    </row>
    <row r="21" spans="1:8" s="27" customFormat="1" ht="21.75" customHeight="1">
      <c r="A21" s="120" t="s">
        <v>166</v>
      </c>
      <c r="B21" s="120"/>
      <c r="C21" s="120"/>
      <c r="D21" s="16">
        <f>'Serviços Gráficos'!G33</f>
        <v>5819.83</v>
      </c>
      <c r="E21" s="16"/>
      <c r="G21"/>
      <c r="H21"/>
    </row>
    <row r="22" spans="1:8" s="28" customFormat="1" ht="21.75" customHeight="1">
      <c r="A22" s="121" t="s">
        <v>167</v>
      </c>
      <c r="B22" s="122"/>
      <c r="C22" s="122"/>
      <c r="D22" s="123">
        <f>D16+D14+D10</f>
        <v>7516232.3780000005</v>
      </c>
      <c r="E22" s="124"/>
      <c r="G22"/>
      <c r="H22"/>
    </row>
    <row r="23" spans="1:8" s="28" customFormat="1" ht="21.75" customHeight="1">
      <c r="A23" s="121" t="s">
        <v>159</v>
      </c>
      <c r="B23" s="122"/>
      <c r="C23" s="122"/>
      <c r="D23" s="123">
        <f>D24</f>
        <v>2125590.5164984</v>
      </c>
      <c r="E23" s="124"/>
      <c r="G23"/>
      <c r="H23"/>
    </row>
    <row r="24" spans="1:8" s="28" customFormat="1" ht="21.75" customHeight="1">
      <c r="A24" s="68" t="s">
        <v>84</v>
      </c>
      <c r="B24" s="83">
        <v>0.2828</v>
      </c>
      <c r="C24" s="59" t="s">
        <v>138</v>
      </c>
      <c r="D24" s="16">
        <f>D22*B24</f>
        <v>2125590.5164984</v>
      </c>
      <c r="E24" s="30"/>
      <c r="G24"/>
      <c r="H24"/>
    </row>
    <row r="25" spans="1:8" s="28" customFormat="1" ht="21.75" customHeight="1">
      <c r="A25" s="129" t="s">
        <v>19</v>
      </c>
      <c r="B25" s="130"/>
      <c r="C25" s="131"/>
      <c r="D25" s="123">
        <f>D22+D23</f>
        <v>9641822.8944984</v>
      </c>
      <c r="E25" s="124"/>
      <c r="F25" s="94"/>
      <c r="G25" s="95"/>
      <c r="H25"/>
    </row>
    <row r="26" spans="1:8" s="27" customFormat="1" ht="21.75" customHeight="1">
      <c r="A26" s="115"/>
      <c r="B26" s="69"/>
      <c r="C26" s="116"/>
      <c r="D26" s="116"/>
      <c r="E26" s="70"/>
      <c r="G26"/>
      <c r="H26"/>
    </row>
    <row r="27" spans="1:8" s="27" customFormat="1" ht="21.75" customHeight="1">
      <c r="A27" s="71" t="s">
        <v>171</v>
      </c>
      <c r="B27" s="72"/>
      <c r="C27" s="73"/>
      <c r="D27" s="74"/>
      <c r="E27" s="75"/>
      <c r="G27"/>
      <c r="H27"/>
    </row>
    <row r="28" spans="1:5" ht="30" customHeight="1">
      <c r="A28" s="54"/>
      <c r="B28" s="23"/>
      <c r="C28" s="23"/>
      <c r="D28" s="24"/>
      <c r="E28" s="114"/>
    </row>
    <row r="29" spans="1:5" ht="16.5">
      <c r="A29" s="25" t="s">
        <v>131</v>
      </c>
      <c r="B29" s="26"/>
      <c r="C29" s="26"/>
      <c r="D29" s="76"/>
      <c r="E29" s="77"/>
    </row>
    <row r="30" spans="1:5" ht="16.5">
      <c r="A30" s="32"/>
      <c r="B30" s="32"/>
      <c r="C30" s="32"/>
      <c r="D30" s="33"/>
      <c r="E30" s="33"/>
    </row>
    <row r="31" spans="1:5" ht="16.5">
      <c r="A31" s="32"/>
      <c r="B31" s="32"/>
      <c r="C31" s="32"/>
      <c r="D31" s="33"/>
      <c r="E31" s="33"/>
    </row>
  </sheetData>
  <sheetProtection/>
  <mergeCells count="28">
    <mergeCell ref="D25:E25"/>
    <mergeCell ref="A25:C25"/>
    <mergeCell ref="E2:E4"/>
    <mergeCell ref="A2:A4"/>
    <mergeCell ref="A22:C22"/>
    <mergeCell ref="A14:C14"/>
    <mergeCell ref="A17:C17"/>
    <mergeCell ref="B11:C11"/>
    <mergeCell ref="B12:C12"/>
    <mergeCell ref="B5:E5"/>
    <mergeCell ref="D10:E10"/>
    <mergeCell ref="D14:E14"/>
    <mergeCell ref="D16:E16"/>
    <mergeCell ref="A6:D6"/>
    <mergeCell ref="A10:C10"/>
    <mergeCell ref="A7:D7"/>
    <mergeCell ref="A8:C9"/>
    <mergeCell ref="A16:C16"/>
    <mergeCell ref="D8:E8"/>
    <mergeCell ref="E6:E7"/>
    <mergeCell ref="B13:C13"/>
    <mergeCell ref="A21:C21"/>
    <mergeCell ref="A23:C23"/>
    <mergeCell ref="D23:E23"/>
    <mergeCell ref="D22:E22"/>
    <mergeCell ref="A20:C20"/>
    <mergeCell ref="A18:C18"/>
    <mergeCell ref="A19:C19"/>
  </mergeCells>
  <printOptions horizontalCentered="1"/>
  <pageMargins left="0.3937007874015748" right="0.3937007874015748" top="1.5748031496062993" bottom="0.5905511811023623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showGridLines="0" tabSelected="1" zoomScale="64" zoomScaleNormal="64" zoomScaleSheetLayoutView="68" zoomScalePageLayoutView="0" workbookViewId="0" topLeftCell="B1">
      <selection activeCell="G7" sqref="G7"/>
    </sheetView>
  </sheetViews>
  <sheetFormatPr defaultColWidth="9.140625" defaultRowHeight="15" customHeight="1"/>
  <cols>
    <col min="1" max="1" width="36.28125" style="9" customWidth="1"/>
    <col min="2" max="22" width="15.8515625" style="9" customWidth="1"/>
    <col min="23" max="23" width="22.7109375" style="2" customWidth="1"/>
    <col min="24" max="16384" width="9.140625" style="2" customWidth="1"/>
  </cols>
  <sheetData>
    <row r="1" spans="1:22" ht="60.75" customHeigh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53"/>
    </row>
    <row r="2" spans="1:22" s="36" customFormat="1" ht="32.25" customHeight="1">
      <c r="A2" s="129" t="str">
        <f>Resumo!B5</f>
        <v>Serviços de Supervisão e Fiscalização Para as Obras de Implantação do "BRT"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1"/>
    </row>
    <row r="3" spans="1:22" s="36" customFormat="1" ht="32.25" customHeight="1">
      <c r="A3" s="125" t="s">
        <v>20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</row>
    <row r="4" spans="1:22" s="8" customFormat="1" ht="30" customHeight="1">
      <c r="A4" s="125" t="s">
        <v>22</v>
      </c>
      <c r="B4" s="125" t="s">
        <v>192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</row>
    <row r="5" spans="1:22" ht="30" customHeight="1">
      <c r="A5" s="125"/>
      <c r="B5" s="14">
        <v>0</v>
      </c>
      <c r="C5" s="14" t="s">
        <v>172</v>
      </c>
      <c r="D5" s="14" t="s">
        <v>173</v>
      </c>
      <c r="E5" s="14" t="s">
        <v>174</v>
      </c>
      <c r="F5" s="14" t="s">
        <v>175</v>
      </c>
      <c r="G5" s="14" t="s">
        <v>176</v>
      </c>
      <c r="H5" s="14" t="s">
        <v>177</v>
      </c>
      <c r="I5" s="14" t="s">
        <v>178</v>
      </c>
      <c r="J5" s="14" t="s">
        <v>179</v>
      </c>
      <c r="K5" s="14" t="s">
        <v>180</v>
      </c>
      <c r="L5" s="14" t="s">
        <v>181</v>
      </c>
      <c r="M5" s="14" t="s">
        <v>182</v>
      </c>
      <c r="N5" s="14" t="s">
        <v>183</v>
      </c>
      <c r="O5" s="14" t="s">
        <v>184</v>
      </c>
      <c r="P5" s="14" t="s">
        <v>185</v>
      </c>
      <c r="Q5" s="14" t="s">
        <v>186</v>
      </c>
      <c r="R5" s="14" t="s">
        <v>187</v>
      </c>
      <c r="S5" s="14" t="s">
        <v>188</v>
      </c>
      <c r="T5" s="14" t="s">
        <v>189</v>
      </c>
      <c r="U5" s="14" t="s">
        <v>190</v>
      </c>
      <c r="V5" s="14" t="s">
        <v>191</v>
      </c>
    </row>
    <row r="6" spans="1:22" s="6" customFormat="1" ht="30" customHeight="1">
      <c r="A6" s="137" t="s">
        <v>127</v>
      </c>
      <c r="B6" s="84">
        <f>Resumo!$D$25*'Cron.M.Pagamento'!B8</f>
        <v>482091.14472492004</v>
      </c>
      <c r="C6" s="85"/>
      <c r="D6" s="85"/>
      <c r="E6" s="85"/>
      <c r="F6" s="86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</row>
    <row r="7" spans="1:22" s="6" customFormat="1" ht="18" customHeight="1">
      <c r="A7" s="138"/>
      <c r="B7" s="99"/>
      <c r="C7" s="96"/>
      <c r="D7" s="96"/>
      <c r="E7" s="96"/>
      <c r="F7" s="97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</row>
    <row r="8" spans="1:22" s="6" customFormat="1" ht="30" customHeight="1">
      <c r="A8" s="139"/>
      <c r="B8" s="88">
        <v>0.05</v>
      </c>
      <c r="C8" s="89"/>
      <c r="D8" s="89"/>
      <c r="E8" s="89"/>
      <c r="F8" s="90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</row>
    <row r="9" spans="1:22" s="6" customFormat="1" ht="30" customHeight="1">
      <c r="A9" s="137" t="s">
        <v>128</v>
      </c>
      <c r="B9" s="85"/>
      <c r="C9" s="84">
        <f>Resumo!$D$25*'Cron.M.Pagamento'!C13</f>
        <v>457986.58748867403</v>
      </c>
      <c r="D9" s="84">
        <f>Resumo!D25*'Cron.M.Pagamento'!D11</f>
        <v>457986.58748867403</v>
      </c>
      <c r="E9" s="84">
        <f>E11*Resumo!D25</f>
        <v>457986.58748867403</v>
      </c>
      <c r="F9" s="84">
        <f>F11*Resumo!D25</f>
        <v>457986.58748867403</v>
      </c>
      <c r="G9" s="84">
        <f>G11*Resumo!D25</f>
        <v>457986.58748867403</v>
      </c>
      <c r="H9" s="84">
        <f>H11*Resumo!D25</f>
        <v>457986.58748867403</v>
      </c>
      <c r="I9" s="84">
        <f>I11*Resumo!D25</f>
        <v>457986.58748867403</v>
      </c>
      <c r="J9" s="84">
        <f>J11*Resumo!D25</f>
        <v>457986.58748867403</v>
      </c>
      <c r="K9" s="84">
        <f>K11*Resumo!D25</f>
        <v>457986.58748867403</v>
      </c>
      <c r="L9" s="84">
        <f>L11*Resumo!D25</f>
        <v>457986.58748867403</v>
      </c>
      <c r="M9" s="84">
        <f>M11*Resumo!D25</f>
        <v>457986.58748867403</v>
      </c>
      <c r="N9" s="84">
        <f>N11*Resumo!D25</f>
        <v>457986.58748867403</v>
      </c>
      <c r="O9" s="84">
        <f>O11*Resumo!D25</f>
        <v>457986.58748867403</v>
      </c>
      <c r="P9" s="84">
        <f>P11*Resumo!D25</f>
        <v>457986.58748867403</v>
      </c>
      <c r="Q9" s="84">
        <f>Q11*Resumo!D25</f>
        <v>457986.58748867403</v>
      </c>
      <c r="R9" s="84">
        <f>R11*Resumo!D25</f>
        <v>457986.58748867403</v>
      </c>
      <c r="S9" s="84">
        <f>S11*Resumo!D25</f>
        <v>457986.58748867403</v>
      </c>
      <c r="T9" s="84">
        <f>T11*Resumo!D25</f>
        <v>457986.58748867403</v>
      </c>
      <c r="U9" s="84">
        <f>U11*Resumo!D25</f>
        <v>457986.58748867403</v>
      </c>
      <c r="V9" s="84">
        <f>V11*Resumo!D25</f>
        <v>457986.58748867403</v>
      </c>
    </row>
    <row r="10" spans="1:22" s="6" customFormat="1" ht="17.25" customHeight="1">
      <c r="A10" s="138"/>
      <c r="B10" s="96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</row>
    <row r="11" spans="1:22" s="6" customFormat="1" ht="30" customHeight="1">
      <c r="A11" s="139"/>
      <c r="B11" s="89"/>
      <c r="C11" s="88">
        <v>0.0475</v>
      </c>
      <c r="D11" s="88">
        <v>0.0475</v>
      </c>
      <c r="E11" s="88">
        <v>0.0475</v>
      </c>
      <c r="F11" s="88">
        <v>0.0475</v>
      </c>
      <c r="G11" s="88">
        <v>0.0475</v>
      </c>
      <c r="H11" s="88">
        <v>0.0475</v>
      </c>
      <c r="I11" s="88">
        <v>0.0475</v>
      </c>
      <c r="J11" s="88">
        <v>0.0475</v>
      </c>
      <c r="K11" s="88">
        <v>0.0475</v>
      </c>
      <c r="L11" s="88">
        <v>0.0475</v>
      </c>
      <c r="M11" s="88">
        <v>0.0475</v>
      </c>
      <c r="N11" s="88">
        <v>0.0475</v>
      </c>
      <c r="O11" s="88">
        <v>0.0475</v>
      </c>
      <c r="P11" s="88">
        <v>0.0475</v>
      </c>
      <c r="Q11" s="88">
        <v>0.0475</v>
      </c>
      <c r="R11" s="88">
        <v>0.0475</v>
      </c>
      <c r="S11" s="88">
        <v>0.0475</v>
      </c>
      <c r="T11" s="88">
        <v>0.0475</v>
      </c>
      <c r="U11" s="88">
        <v>0.0475</v>
      </c>
      <c r="V11" s="88">
        <v>0.0475</v>
      </c>
    </row>
    <row r="12" spans="1:22" s="6" customFormat="1" ht="15.75" customHeight="1">
      <c r="A12" s="100"/>
      <c r="B12" s="92"/>
      <c r="C12" s="93"/>
      <c r="D12" s="93"/>
      <c r="E12" s="93"/>
      <c r="F12" s="93"/>
      <c r="G12" s="93"/>
      <c r="H12" s="93"/>
      <c r="I12" s="93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</row>
    <row r="13" spans="1:22" s="6" customFormat="1" ht="30" customHeight="1">
      <c r="A13" s="37" t="s">
        <v>23</v>
      </c>
      <c r="B13" s="38">
        <f>B8</f>
        <v>0.05</v>
      </c>
      <c r="C13" s="38">
        <f>C11</f>
        <v>0.0475</v>
      </c>
      <c r="D13" s="38">
        <f aca="true" t="shared" si="0" ref="D13:V13">D11</f>
        <v>0.0475</v>
      </c>
      <c r="E13" s="38">
        <f t="shared" si="0"/>
        <v>0.0475</v>
      </c>
      <c r="F13" s="38">
        <f t="shared" si="0"/>
        <v>0.0475</v>
      </c>
      <c r="G13" s="38">
        <f t="shared" si="0"/>
        <v>0.0475</v>
      </c>
      <c r="H13" s="38">
        <f t="shared" si="0"/>
        <v>0.0475</v>
      </c>
      <c r="I13" s="38">
        <f t="shared" si="0"/>
        <v>0.0475</v>
      </c>
      <c r="J13" s="38">
        <f t="shared" si="0"/>
        <v>0.0475</v>
      </c>
      <c r="K13" s="38">
        <f t="shared" si="0"/>
        <v>0.0475</v>
      </c>
      <c r="L13" s="38">
        <f t="shared" si="0"/>
        <v>0.0475</v>
      </c>
      <c r="M13" s="38">
        <f t="shared" si="0"/>
        <v>0.0475</v>
      </c>
      <c r="N13" s="38">
        <f t="shared" si="0"/>
        <v>0.0475</v>
      </c>
      <c r="O13" s="38">
        <f t="shared" si="0"/>
        <v>0.0475</v>
      </c>
      <c r="P13" s="38">
        <f t="shared" si="0"/>
        <v>0.0475</v>
      </c>
      <c r="Q13" s="38">
        <f t="shared" si="0"/>
        <v>0.0475</v>
      </c>
      <c r="R13" s="38">
        <f t="shared" si="0"/>
        <v>0.0475</v>
      </c>
      <c r="S13" s="38">
        <f t="shared" si="0"/>
        <v>0.0475</v>
      </c>
      <c r="T13" s="38">
        <f t="shared" si="0"/>
        <v>0.0475</v>
      </c>
      <c r="U13" s="38">
        <f t="shared" si="0"/>
        <v>0.0475</v>
      </c>
      <c r="V13" s="38">
        <f t="shared" si="0"/>
        <v>0.0475</v>
      </c>
    </row>
    <row r="14" spans="1:22" s="6" customFormat="1" ht="30" customHeight="1">
      <c r="A14" s="37" t="s">
        <v>139</v>
      </c>
      <c r="B14" s="38">
        <f>B13</f>
        <v>0.05</v>
      </c>
      <c r="C14" s="38">
        <f>B14+C13</f>
        <v>0.0975</v>
      </c>
      <c r="D14" s="38">
        <f>C14+D13</f>
        <v>0.14500000000000002</v>
      </c>
      <c r="E14" s="38">
        <f aca="true" t="shared" si="1" ref="E14:V14">D14+E13</f>
        <v>0.1925</v>
      </c>
      <c r="F14" s="38">
        <f t="shared" si="1"/>
        <v>0.24</v>
      </c>
      <c r="G14" s="38">
        <f t="shared" si="1"/>
        <v>0.2875</v>
      </c>
      <c r="H14" s="38">
        <f t="shared" si="1"/>
        <v>0.33499999999999996</v>
      </c>
      <c r="I14" s="38">
        <f t="shared" si="1"/>
        <v>0.38249999999999995</v>
      </c>
      <c r="J14" s="38">
        <f t="shared" si="1"/>
        <v>0.42999999999999994</v>
      </c>
      <c r="K14" s="38">
        <f t="shared" si="1"/>
        <v>0.4774999999999999</v>
      </c>
      <c r="L14" s="38">
        <f t="shared" si="1"/>
        <v>0.5249999999999999</v>
      </c>
      <c r="M14" s="38">
        <f t="shared" si="1"/>
        <v>0.5724999999999999</v>
      </c>
      <c r="N14" s="38">
        <f t="shared" si="1"/>
        <v>0.6199999999999999</v>
      </c>
      <c r="O14" s="38">
        <f t="shared" si="1"/>
        <v>0.6674999999999999</v>
      </c>
      <c r="P14" s="38">
        <f t="shared" si="1"/>
        <v>0.7149999999999999</v>
      </c>
      <c r="Q14" s="38">
        <f t="shared" si="1"/>
        <v>0.7624999999999998</v>
      </c>
      <c r="R14" s="38">
        <f t="shared" si="1"/>
        <v>0.8099999999999998</v>
      </c>
      <c r="S14" s="38">
        <f t="shared" si="1"/>
        <v>0.8574999999999998</v>
      </c>
      <c r="T14" s="38">
        <f t="shared" si="1"/>
        <v>0.9049999999999998</v>
      </c>
      <c r="U14" s="38">
        <f t="shared" si="1"/>
        <v>0.9524999999999998</v>
      </c>
      <c r="V14" s="38">
        <f t="shared" si="1"/>
        <v>0.9999999999999998</v>
      </c>
    </row>
    <row r="15" spans="1:22" s="40" customFormat="1" ht="30" customHeight="1">
      <c r="A15" s="50" t="s">
        <v>24</v>
      </c>
      <c r="B15" s="51">
        <f>B6</f>
        <v>482091.14472492004</v>
      </c>
      <c r="C15" s="51">
        <f>C9</f>
        <v>457986.58748867403</v>
      </c>
      <c r="D15" s="51">
        <f aca="true" t="shared" si="2" ref="D15:V15">D9</f>
        <v>457986.58748867403</v>
      </c>
      <c r="E15" s="51">
        <f t="shared" si="2"/>
        <v>457986.58748867403</v>
      </c>
      <c r="F15" s="51">
        <f t="shared" si="2"/>
        <v>457986.58748867403</v>
      </c>
      <c r="G15" s="51">
        <f t="shared" si="2"/>
        <v>457986.58748867403</v>
      </c>
      <c r="H15" s="51">
        <f t="shared" si="2"/>
        <v>457986.58748867403</v>
      </c>
      <c r="I15" s="51">
        <f t="shared" si="2"/>
        <v>457986.58748867403</v>
      </c>
      <c r="J15" s="51">
        <f t="shared" si="2"/>
        <v>457986.58748867403</v>
      </c>
      <c r="K15" s="51">
        <f t="shared" si="2"/>
        <v>457986.58748867403</v>
      </c>
      <c r="L15" s="51">
        <f t="shared" si="2"/>
        <v>457986.58748867403</v>
      </c>
      <c r="M15" s="51">
        <f t="shared" si="2"/>
        <v>457986.58748867403</v>
      </c>
      <c r="N15" s="51">
        <f t="shared" si="2"/>
        <v>457986.58748867403</v>
      </c>
      <c r="O15" s="51">
        <f t="shared" si="2"/>
        <v>457986.58748867403</v>
      </c>
      <c r="P15" s="51">
        <f t="shared" si="2"/>
        <v>457986.58748867403</v>
      </c>
      <c r="Q15" s="51">
        <f t="shared" si="2"/>
        <v>457986.58748867403</v>
      </c>
      <c r="R15" s="51">
        <f t="shared" si="2"/>
        <v>457986.58748867403</v>
      </c>
      <c r="S15" s="51">
        <f t="shared" si="2"/>
        <v>457986.58748867403</v>
      </c>
      <c r="T15" s="51">
        <f t="shared" si="2"/>
        <v>457986.58748867403</v>
      </c>
      <c r="U15" s="51">
        <f t="shared" si="2"/>
        <v>457986.58748867403</v>
      </c>
      <c r="V15" s="51">
        <f t="shared" si="2"/>
        <v>457986.58748867403</v>
      </c>
    </row>
    <row r="16" spans="1:22" s="40" customFormat="1" ht="30" customHeight="1">
      <c r="A16" s="50" t="s">
        <v>140</v>
      </c>
      <c r="B16" s="51">
        <f>B15</f>
        <v>482091.14472492004</v>
      </c>
      <c r="C16" s="51">
        <f>B16+C15</f>
        <v>940077.732213594</v>
      </c>
      <c r="D16" s="51">
        <f aca="true" t="shared" si="3" ref="D16:V16">C16+D15</f>
        <v>1398064.319702268</v>
      </c>
      <c r="E16" s="51">
        <f t="shared" si="3"/>
        <v>1856050.9071909422</v>
      </c>
      <c r="F16" s="51">
        <f t="shared" si="3"/>
        <v>2314037.4946796163</v>
      </c>
      <c r="G16" s="51">
        <f t="shared" si="3"/>
        <v>2772024.0821682904</v>
      </c>
      <c r="H16" s="51">
        <f t="shared" si="3"/>
        <v>3230010.6696569645</v>
      </c>
      <c r="I16" s="51">
        <f t="shared" si="3"/>
        <v>3687997.2571456386</v>
      </c>
      <c r="J16" s="51">
        <f t="shared" si="3"/>
        <v>4145983.8446343127</v>
      </c>
      <c r="K16" s="51">
        <f t="shared" si="3"/>
        <v>4603970.432122987</v>
      </c>
      <c r="L16" s="51">
        <f t="shared" si="3"/>
        <v>5061957.01961166</v>
      </c>
      <c r="M16" s="51">
        <f t="shared" si="3"/>
        <v>5519943.607100334</v>
      </c>
      <c r="N16" s="51">
        <f t="shared" si="3"/>
        <v>5977930.194589008</v>
      </c>
      <c r="O16" s="51">
        <f t="shared" si="3"/>
        <v>6435916.782077681</v>
      </c>
      <c r="P16" s="51">
        <f t="shared" si="3"/>
        <v>6893903.369566355</v>
      </c>
      <c r="Q16" s="51">
        <f t="shared" si="3"/>
        <v>7351889.9570550285</v>
      </c>
      <c r="R16" s="51">
        <f t="shared" si="3"/>
        <v>7809876.544543702</v>
      </c>
      <c r="S16" s="51">
        <f t="shared" si="3"/>
        <v>8267863.132032376</v>
      </c>
      <c r="T16" s="51">
        <f t="shared" si="3"/>
        <v>8725849.71952105</v>
      </c>
      <c r="U16" s="51">
        <f t="shared" si="3"/>
        <v>9183836.307009723</v>
      </c>
      <c r="V16" s="51">
        <f t="shared" si="3"/>
        <v>9641822.894498397</v>
      </c>
    </row>
    <row r="17" ht="19.5" customHeight="1"/>
    <row r="18" ht="19.5" customHeight="1"/>
    <row r="19" spans="1:22" ht="19.5" customHeight="1">
      <c r="A19" s="2"/>
      <c r="B19" s="2"/>
      <c r="C19"/>
      <c r="D1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9" ht="19.5" customHeight="1">
      <c r="A20" s="45"/>
      <c r="B20" s="46"/>
      <c r="C20"/>
      <c r="D20"/>
      <c r="E20" s="46"/>
      <c r="F20" s="45"/>
      <c r="I20" s="10"/>
    </row>
    <row r="21" spans="3:4" ht="15" customHeight="1">
      <c r="C21"/>
      <c r="D21"/>
    </row>
    <row r="22" spans="3:4" ht="15" customHeight="1">
      <c r="C22"/>
      <c r="D22"/>
    </row>
    <row r="23" spans="3:4" ht="15" customHeight="1">
      <c r="C23"/>
      <c r="D23"/>
    </row>
    <row r="24" spans="3:4" ht="15" customHeight="1">
      <c r="C24"/>
      <c r="D24"/>
    </row>
    <row r="25" spans="3:4" ht="15" customHeight="1">
      <c r="C25"/>
      <c r="D25"/>
    </row>
    <row r="26" spans="3:4" ht="15" customHeight="1">
      <c r="C26"/>
      <c r="D26"/>
    </row>
    <row r="27" spans="3:4" ht="15" customHeight="1">
      <c r="C27"/>
      <c r="D27"/>
    </row>
    <row r="28" spans="3:4" ht="15" customHeight="1">
      <c r="C28"/>
      <c r="D28"/>
    </row>
  </sheetData>
  <sheetProtection/>
  <mergeCells count="6">
    <mergeCell ref="A6:A8"/>
    <mergeCell ref="A9:A11"/>
    <mergeCell ref="B4:V4"/>
    <mergeCell ref="A2:V2"/>
    <mergeCell ref="A4:A5"/>
    <mergeCell ref="A3:V3"/>
  </mergeCells>
  <printOptions horizontalCentered="1"/>
  <pageMargins left="0.1968503937007874" right="0.1968503937007874" top="2.1653543307086616" bottom="0.5905511811023623" header="0.5118110236220472" footer="0.5118110236220472"/>
  <pageSetup fitToHeight="1" fitToWidth="1" horizontalDpi="600" verticalDpi="600" orientation="landscape" paperSize="9" scale="3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4"/>
  <sheetViews>
    <sheetView showGridLines="0" zoomScaleSheetLayoutView="100" zoomScalePageLayoutView="0" workbookViewId="0" topLeftCell="A2">
      <selection activeCell="I2" sqref="I2:I3"/>
    </sheetView>
  </sheetViews>
  <sheetFormatPr defaultColWidth="9.140625" defaultRowHeight="12.75"/>
  <cols>
    <col min="1" max="1" width="28.7109375" style="11" customWidth="1"/>
    <col min="2" max="2" width="26.28125" style="11" customWidth="1"/>
    <col min="3" max="3" width="7.140625" style="12" customWidth="1"/>
    <col min="4" max="5" width="12.7109375" style="11" customWidth="1"/>
    <col min="6" max="6" width="14.7109375" style="11" customWidth="1"/>
    <col min="7" max="7" width="8.00390625" style="11" customWidth="1"/>
    <col min="8" max="8" width="12.7109375" style="11" customWidth="1"/>
    <col min="9" max="9" width="14.8515625" style="11" customWidth="1"/>
    <col min="10" max="10" width="12.28125" style="118" customWidth="1"/>
    <col min="11" max="11" width="17.57421875" style="0" customWidth="1"/>
    <col min="12" max="12" width="10.140625" style="0" bestFit="1" customWidth="1"/>
    <col min="14" max="14" width="9.140625" style="2" customWidth="1"/>
    <col min="15" max="15" width="51.00390625" style="2" bestFit="1" customWidth="1"/>
    <col min="16" max="16" width="50.8515625" style="2" bestFit="1" customWidth="1"/>
    <col min="17" max="16384" width="9.140625" style="2" customWidth="1"/>
  </cols>
  <sheetData>
    <row r="1" ht="12.75" customHeight="1" hidden="1">
      <c r="J1"/>
    </row>
    <row r="2" spans="1:10" ht="30.75" customHeight="1">
      <c r="A2" s="125" t="s">
        <v>25</v>
      </c>
      <c r="B2" s="125"/>
      <c r="C2" s="125"/>
      <c r="D2" s="125"/>
      <c r="E2" s="125"/>
      <c r="F2" s="125"/>
      <c r="G2" s="125"/>
      <c r="H2" s="125"/>
      <c r="I2" s="144" t="str">
        <f>Resumo!E6</f>
        <v>Base - Agetop Consultoria Mês base: JUN/2014</v>
      </c>
      <c r="J2"/>
    </row>
    <row r="3" spans="1:13" s="4" customFormat="1" ht="15" customHeight="1">
      <c r="A3" s="126" t="s">
        <v>85</v>
      </c>
      <c r="B3" s="126"/>
      <c r="C3" s="126"/>
      <c r="D3" s="126"/>
      <c r="E3" s="126"/>
      <c r="F3" s="126"/>
      <c r="G3" s="126"/>
      <c r="H3" s="126"/>
      <c r="I3" s="144"/>
      <c r="J3"/>
      <c r="K3"/>
      <c r="L3"/>
      <c r="M3"/>
    </row>
    <row r="4" spans="1:13" s="5" customFormat="1" ht="27.75" customHeight="1">
      <c r="A4" s="146" t="s">
        <v>26</v>
      </c>
      <c r="B4" s="146" t="s">
        <v>27</v>
      </c>
      <c r="C4" s="148" t="s">
        <v>32</v>
      </c>
      <c r="D4" s="146" t="s">
        <v>28</v>
      </c>
      <c r="E4" s="64" t="s">
        <v>29</v>
      </c>
      <c r="F4" s="64" t="s">
        <v>30</v>
      </c>
      <c r="G4" s="64" t="s">
        <v>92</v>
      </c>
      <c r="H4" s="64" t="s">
        <v>37</v>
      </c>
      <c r="I4" s="64" t="s">
        <v>31</v>
      </c>
      <c r="J4"/>
      <c r="K4"/>
      <c r="L4"/>
      <c r="M4"/>
    </row>
    <row r="5" spans="1:14" s="5" customFormat="1" ht="15" customHeight="1">
      <c r="A5" s="147"/>
      <c r="B5" s="147"/>
      <c r="C5" s="149"/>
      <c r="D5" s="147"/>
      <c r="E5" s="63" t="s">
        <v>33</v>
      </c>
      <c r="F5" s="63" t="s">
        <v>34</v>
      </c>
      <c r="G5" s="63" t="s">
        <v>35</v>
      </c>
      <c r="H5" s="63" t="s">
        <v>36</v>
      </c>
      <c r="I5" s="63" t="s">
        <v>93</v>
      </c>
      <c r="J5"/>
      <c r="K5"/>
      <c r="L5"/>
      <c r="M5"/>
      <c r="N5" s="2"/>
    </row>
    <row r="6" spans="1:16" s="6" customFormat="1" ht="18" customHeight="1">
      <c r="A6" s="145" t="s">
        <v>38</v>
      </c>
      <c r="B6" s="31" t="s">
        <v>39</v>
      </c>
      <c r="C6" s="15" t="s">
        <v>136</v>
      </c>
      <c r="D6" s="15" t="s">
        <v>33</v>
      </c>
      <c r="E6" s="15">
        <v>1</v>
      </c>
      <c r="F6" s="81">
        <v>1</v>
      </c>
      <c r="G6" s="15">
        <v>20</v>
      </c>
      <c r="H6" s="16">
        <v>27434</v>
      </c>
      <c r="I6" s="16">
        <f>ROUND(H6*G6*E6*F6,2)</f>
        <v>548680</v>
      </c>
      <c r="J6"/>
      <c r="K6" s="119"/>
      <c r="L6"/>
      <c r="M6"/>
      <c r="N6" s="2"/>
      <c r="O6" s="2"/>
      <c r="P6" s="2"/>
    </row>
    <row r="7" spans="1:16" s="6" customFormat="1" ht="18" customHeight="1">
      <c r="A7" s="145"/>
      <c r="B7" s="31" t="s">
        <v>40</v>
      </c>
      <c r="C7" s="15" t="s">
        <v>42</v>
      </c>
      <c r="D7" s="15" t="s">
        <v>35</v>
      </c>
      <c r="E7" s="15">
        <v>1</v>
      </c>
      <c r="F7" s="81">
        <v>1</v>
      </c>
      <c r="G7" s="15">
        <v>20</v>
      </c>
      <c r="H7" s="16">
        <v>7849.6</v>
      </c>
      <c r="I7" s="16">
        <f aca="true" t="shared" si="0" ref="I7:I35">ROUND(H7*G7*E7*F7,2)</f>
        <v>156992</v>
      </c>
      <c r="J7"/>
      <c r="K7" s="119"/>
      <c r="L7"/>
      <c r="M7"/>
      <c r="N7" s="2"/>
      <c r="O7" s="2"/>
      <c r="P7" s="2"/>
    </row>
    <row r="8" spans="1:16" s="6" customFormat="1" ht="18" customHeight="1">
      <c r="A8" s="145"/>
      <c r="B8" s="31" t="s">
        <v>129</v>
      </c>
      <c r="C8" s="15" t="s">
        <v>2</v>
      </c>
      <c r="D8" s="15" t="s">
        <v>33</v>
      </c>
      <c r="E8" s="15">
        <v>1</v>
      </c>
      <c r="F8" s="81">
        <v>1</v>
      </c>
      <c r="G8" s="15">
        <v>20</v>
      </c>
      <c r="H8" s="16">
        <v>16911.4</v>
      </c>
      <c r="I8" s="16">
        <f t="shared" si="0"/>
        <v>338228</v>
      </c>
      <c r="J8"/>
      <c r="K8" s="119"/>
      <c r="L8"/>
      <c r="M8"/>
      <c r="N8" s="2"/>
      <c r="O8" s="2"/>
      <c r="P8" s="2"/>
    </row>
    <row r="9" spans="1:16" s="6" customFormat="1" ht="18" customHeight="1">
      <c r="A9" s="145"/>
      <c r="B9" s="31" t="s">
        <v>41</v>
      </c>
      <c r="C9" s="15" t="s">
        <v>43</v>
      </c>
      <c r="D9" s="15" t="s">
        <v>35</v>
      </c>
      <c r="E9" s="15">
        <v>1</v>
      </c>
      <c r="F9" s="81">
        <v>1</v>
      </c>
      <c r="G9" s="15">
        <v>20</v>
      </c>
      <c r="H9" s="16">
        <v>3042.6</v>
      </c>
      <c r="I9" s="16">
        <f t="shared" si="0"/>
        <v>60852</v>
      </c>
      <c r="J9"/>
      <c r="K9" s="119"/>
      <c r="L9"/>
      <c r="M9"/>
      <c r="N9" s="2"/>
      <c r="O9" s="2"/>
      <c r="P9" s="2"/>
    </row>
    <row r="10" spans="1:16" s="6" customFormat="1" ht="18" customHeight="1">
      <c r="A10" s="141" t="s">
        <v>95</v>
      </c>
      <c r="B10" s="31" t="s">
        <v>130</v>
      </c>
      <c r="C10" s="15" t="s">
        <v>1</v>
      </c>
      <c r="D10" s="15" t="s">
        <v>33</v>
      </c>
      <c r="E10" s="15">
        <v>1</v>
      </c>
      <c r="F10" s="81">
        <v>1</v>
      </c>
      <c r="G10" s="15">
        <v>20</v>
      </c>
      <c r="H10" s="16">
        <v>21615</v>
      </c>
      <c r="I10" s="16">
        <f t="shared" si="0"/>
        <v>432300</v>
      </c>
      <c r="J10"/>
      <c r="K10" s="119"/>
      <c r="L10"/>
      <c r="M10"/>
      <c r="N10" s="2"/>
      <c r="O10" s="2"/>
      <c r="P10" s="2"/>
    </row>
    <row r="11" spans="1:16" s="6" customFormat="1" ht="18" customHeight="1">
      <c r="A11" s="142"/>
      <c r="B11" s="31" t="s">
        <v>94</v>
      </c>
      <c r="C11" s="15" t="s">
        <v>4</v>
      </c>
      <c r="D11" s="15" t="s">
        <v>34</v>
      </c>
      <c r="E11" s="15">
        <v>1</v>
      </c>
      <c r="F11" s="81">
        <v>1</v>
      </c>
      <c r="G11" s="15">
        <v>20</v>
      </c>
      <c r="H11" s="16">
        <v>9801</v>
      </c>
      <c r="I11" s="16">
        <f>ROUND(H11*G11*E11*F11,2)</f>
        <v>196020</v>
      </c>
      <c r="J11"/>
      <c r="K11" s="119"/>
      <c r="L11"/>
      <c r="M11"/>
      <c r="N11" s="2"/>
      <c r="O11" s="2"/>
      <c r="P11" s="2"/>
    </row>
    <row r="12" spans="1:16" s="6" customFormat="1" ht="18" customHeight="1">
      <c r="A12" s="142"/>
      <c r="B12" s="31" t="s">
        <v>96</v>
      </c>
      <c r="C12" s="15" t="s">
        <v>47</v>
      </c>
      <c r="D12" s="15" t="s">
        <v>34</v>
      </c>
      <c r="E12" s="15">
        <v>1</v>
      </c>
      <c r="F12" s="81">
        <v>1</v>
      </c>
      <c r="G12" s="15">
        <v>20</v>
      </c>
      <c r="H12" s="16">
        <v>7473.4</v>
      </c>
      <c r="I12" s="16">
        <f t="shared" si="0"/>
        <v>149468</v>
      </c>
      <c r="J12"/>
      <c r="K12" s="119"/>
      <c r="L12"/>
      <c r="M12"/>
      <c r="N12" s="2"/>
      <c r="O12" s="2"/>
      <c r="P12" s="2"/>
    </row>
    <row r="13" spans="1:16" s="6" customFormat="1" ht="18" customHeight="1">
      <c r="A13" s="142"/>
      <c r="B13" s="31" t="s">
        <v>97</v>
      </c>
      <c r="C13" s="15" t="s">
        <v>47</v>
      </c>
      <c r="D13" s="15" t="s">
        <v>34</v>
      </c>
      <c r="E13" s="15">
        <v>1</v>
      </c>
      <c r="F13" s="81">
        <v>1</v>
      </c>
      <c r="G13" s="15">
        <v>20</v>
      </c>
      <c r="H13" s="16">
        <v>7473.4</v>
      </c>
      <c r="I13" s="16">
        <f t="shared" si="0"/>
        <v>149468</v>
      </c>
      <c r="J13"/>
      <c r="K13" s="119"/>
      <c r="L13"/>
      <c r="M13"/>
      <c r="N13" s="2"/>
      <c r="O13" s="2"/>
      <c r="P13" s="2"/>
    </row>
    <row r="14" spans="1:16" s="6" customFormat="1" ht="18" customHeight="1">
      <c r="A14" s="142"/>
      <c r="B14" s="110" t="s">
        <v>137</v>
      </c>
      <c r="C14" s="111" t="s">
        <v>47</v>
      </c>
      <c r="D14" s="111" t="s">
        <v>34</v>
      </c>
      <c r="E14" s="111">
        <v>1</v>
      </c>
      <c r="F14" s="112">
        <v>1</v>
      </c>
      <c r="G14" s="111">
        <v>20</v>
      </c>
      <c r="H14" s="16">
        <v>7473.4</v>
      </c>
      <c r="I14" s="113">
        <f>ROUND(H14*G14*E14*F14,2)</f>
        <v>149468</v>
      </c>
      <c r="J14"/>
      <c r="K14" s="119"/>
      <c r="L14"/>
      <c r="M14"/>
      <c r="N14" s="2"/>
      <c r="O14" s="2"/>
      <c r="P14" s="2"/>
    </row>
    <row r="15" spans="1:16" s="6" customFormat="1" ht="18" customHeight="1">
      <c r="A15" s="142"/>
      <c r="B15" s="31" t="s">
        <v>98</v>
      </c>
      <c r="C15" s="15" t="s">
        <v>5</v>
      </c>
      <c r="D15" s="15" t="s">
        <v>34</v>
      </c>
      <c r="E15" s="15">
        <v>2</v>
      </c>
      <c r="F15" s="81">
        <v>1</v>
      </c>
      <c r="G15" s="15">
        <v>20</v>
      </c>
      <c r="H15" s="16">
        <v>5651.8</v>
      </c>
      <c r="I15" s="16">
        <f t="shared" si="0"/>
        <v>226072</v>
      </c>
      <c r="J15"/>
      <c r="K15" s="119"/>
      <c r="L15"/>
      <c r="M15"/>
      <c r="N15" s="2"/>
      <c r="O15" s="2"/>
      <c r="P15" s="2"/>
    </row>
    <row r="16" spans="1:16" s="6" customFormat="1" ht="18" customHeight="1">
      <c r="A16" s="142"/>
      <c r="B16" s="31" t="s">
        <v>46</v>
      </c>
      <c r="C16" s="15" t="s">
        <v>47</v>
      </c>
      <c r="D16" s="15" t="s">
        <v>34</v>
      </c>
      <c r="E16" s="15">
        <v>2</v>
      </c>
      <c r="F16" s="81">
        <v>1</v>
      </c>
      <c r="G16" s="15">
        <v>20</v>
      </c>
      <c r="H16" s="16">
        <v>7473.4</v>
      </c>
      <c r="I16" s="16">
        <f t="shared" si="0"/>
        <v>298936</v>
      </c>
      <c r="J16"/>
      <c r="K16" s="119"/>
      <c r="L16"/>
      <c r="M16"/>
      <c r="N16" s="2"/>
      <c r="O16" s="2"/>
      <c r="P16" s="2"/>
    </row>
    <row r="17" spans="1:16" s="6" customFormat="1" ht="18" customHeight="1">
      <c r="A17" s="142"/>
      <c r="B17" s="31" t="s">
        <v>141</v>
      </c>
      <c r="C17" s="15" t="s">
        <v>126</v>
      </c>
      <c r="D17" s="15" t="s">
        <v>34</v>
      </c>
      <c r="E17" s="15">
        <v>2</v>
      </c>
      <c r="F17" s="81">
        <v>3</v>
      </c>
      <c r="G17" s="15">
        <v>20</v>
      </c>
      <c r="H17" s="16">
        <v>3388</v>
      </c>
      <c r="I17" s="16">
        <f t="shared" si="0"/>
        <v>406560</v>
      </c>
      <c r="J17"/>
      <c r="K17" s="119"/>
      <c r="L17"/>
      <c r="M17"/>
      <c r="N17" s="2"/>
      <c r="O17" s="2"/>
      <c r="P17" s="2"/>
    </row>
    <row r="18" spans="1:16" s="6" customFormat="1" ht="18" customHeight="1">
      <c r="A18" s="143"/>
      <c r="B18" s="31" t="s">
        <v>44</v>
      </c>
      <c r="C18" s="15" t="s">
        <v>43</v>
      </c>
      <c r="D18" s="15" t="s">
        <v>35</v>
      </c>
      <c r="E18" s="15">
        <v>1</v>
      </c>
      <c r="F18" s="81">
        <v>1</v>
      </c>
      <c r="G18" s="15">
        <v>20</v>
      </c>
      <c r="H18" s="16">
        <v>3042.6</v>
      </c>
      <c r="I18" s="16">
        <f t="shared" si="0"/>
        <v>60852</v>
      </c>
      <c r="J18"/>
      <c r="K18" s="119"/>
      <c r="L18"/>
      <c r="M18"/>
      <c r="N18" s="2"/>
      <c r="O18" s="2"/>
      <c r="P18" s="2"/>
    </row>
    <row r="19" spans="1:11" ht="18" customHeight="1">
      <c r="A19" s="145" t="s">
        <v>86</v>
      </c>
      <c r="B19" s="39" t="s">
        <v>129</v>
      </c>
      <c r="C19" s="17" t="s">
        <v>2</v>
      </c>
      <c r="D19" s="17" t="s">
        <v>33</v>
      </c>
      <c r="E19" s="17">
        <v>1</v>
      </c>
      <c r="F19" s="82">
        <v>0.5</v>
      </c>
      <c r="G19" s="15">
        <v>20</v>
      </c>
      <c r="H19" s="16">
        <v>16911.4</v>
      </c>
      <c r="I19" s="16">
        <f t="shared" si="0"/>
        <v>169114</v>
      </c>
      <c r="J19"/>
      <c r="K19" s="119"/>
    </row>
    <row r="20" spans="1:11" ht="18" customHeight="1">
      <c r="A20" s="145"/>
      <c r="B20" s="39" t="s">
        <v>87</v>
      </c>
      <c r="C20" s="17" t="s">
        <v>47</v>
      </c>
      <c r="D20" s="17" t="s">
        <v>34</v>
      </c>
      <c r="E20" s="17">
        <v>1</v>
      </c>
      <c r="F20" s="82">
        <v>1</v>
      </c>
      <c r="G20" s="15">
        <v>20</v>
      </c>
      <c r="H20" s="16">
        <v>7473.4</v>
      </c>
      <c r="I20" s="16">
        <f t="shared" si="0"/>
        <v>149468</v>
      </c>
      <c r="J20"/>
      <c r="K20" s="119"/>
    </row>
    <row r="21" spans="1:16" s="7" customFormat="1" ht="18" customHeight="1">
      <c r="A21" s="140" t="s">
        <v>91</v>
      </c>
      <c r="B21" s="31" t="s">
        <v>129</v>
      </c>
      <c r="C21" s="17" t="s">
        <v>2</v>
      </c>
      <c r="D21" s="17" t="s">
        <v>33</v>
      </c>
      <c r="E21" s="17">
        <v>1</v>
      </c>
      <c r="F21" s="82">
        <v>1</v>
      </c>
      <c r="G21" s="15">
        <v>20</v>
      </c>
      <c r="H21" s="16">
        <v>16911.4</v>
      </c>
      <c r="I21" s="16">
        <f t="shared" si="0"/>
        <v>338228</v>
      </c>
      <c r="J21"/>
      <c r="K21" s="119"/>
      <c r="L21"/>
      <c r="M21"/>
      <c r="N21" s="2"/>
      <c r="O21" s="2"/>
      <c r="P21" s="2"/>
    </row>
    <row r="22" spans="1:16" s="7" customFormat="1" ht="18" customHeight="1">
      <c r="A22" s="140"/>
      <c r="B22" s="39" t="s">
        <v>88</v>
      </c>
      <c r="C22" s="17" t="s">
        <v>2</v>
      </c>
      <c r="D22" s="17" t="s">
        <v>33</v>
      </c>
      <c r="E22" s="17">
        <v>1</v>
      </c>
      <c r="F22" s="82">
        <v>1</v>
      </c>
      <c r="G22" s="15">
        <v>20</v>
      </c>
      <c r="H22" s="16">
        <v>16911.4</v>
      </c>
      <c r="I22" s="16">
        <f t="shared" si="0"/>
        <v>338228</v>
      </c>
      <c r="J22"/>
      <c r="K22" s="119"/>
      <c r="L22"/>
      <c r="M22"/>
      <c r="N22" s="2"/>
      <c r="O22" s="2"/>
      <c r="P22" s="2"/>
    </row>
    <row r="23" spans="1:16" s="7" customFormat="1" ht="18" customHeight="1">
      <c r="A23" s="140"/>
      <c r="B23" s="39" t="s">
        <v>87</v>
      </c>
      <c r="C23" s="17" t="s">
        <v>47</v>
      </c>
      <c r="D23" s="17" t="s">
        <v>34</v>
      </c>
      <c r="E23" s="17">
        <v>1</v>
      </c>
      <c r="F23" s="82">
        <v>1</v>
      </c>
      <c r="G23" s="15">
        <v>20</v>
      </c>
      <c r="H23" s="16">
        <v>7473.4</v>
      </c>
      <c r="I23" s="16">
        <f t="shared" si="0"/>
        <v>149468</v>
      </c>
      <c r="J23"/>
      <c r="K23" s="119"/>
      <c r="L23"/>
      <c r="M23"/>
      <c r="N23" s="2"/>
      <c r="O23" s="2"/>
      <c r="P23" s="2"/>
    </row>
    <row r="24" spans="1:16" s="7" customFormat="1" ht="18" customHeight="1">
      <c r="A24" s="140"/>
      <c r="B24" s="39" t="s">
        <v>48</v>
      </c>
      <c r="C24" s="17" t="s">
        <v>3</v>
      </c>
      <c r="D24" s="17" t="s">
        <v>33</v>
      </c>
      <c r="E24" s="17">
        <v>1</v>
      </c>
      <c r="F24" s="82">
        <v>1</v>
      </c>
      <c r="G24" s="15">
        <v>20</v>
      </c>
      <c r="H24" s="16">
        <v>11992.2</v>
      </c>
      <c r="I24" s="16">
        <f t="shared" si="0"/>
        <v>239844</v>
      </c>
      <c r="J24"/>
      <c r="K24" s="119"/>
      <c r="L24"/>
      <c r="M24"/>
      <c r="N24" s="2"/>
      <c r="O24" s="2"/>
      <c r="P24" s="2"/>
    </row>
    <row r="25" spans="1:16" s="7" customFormat="1" ht="18" customHeight="1">
      <c r="A25" s="140" t="s">
        <v>168</v>
      </c>
      <c r="B25" s="39" t="s">
        <v>144</v>
      </c>
      <c r="C25" s="17" t="s">
        <v>2</v>
      </c>
      <c r="D25" s="17" t="s">
        <v>33</v>
      </c>
      <c r="E25" s="17">
        <v>1</v>
      </c>
      <c r="F25" s="82">
        <v>0.5</v>
      </c>
      <c r="G25" s="15">
        <v>20</v>
      </c>
      <c r="H25" s="16">
        <v>16911.4</v>
      </c>
      <c r="I25" s="16">
        <f>ROUND(H25*G25*E25*F25,2)</f>
        <v>169114</v>
      </c>
      <c r="J25" s="118"/>
      <c r="K25" s="119"/>
      <c r="L25"/>
      <c r="M25"/>
      <c r="N25" s="2"/>
      <c r="O25" s="2"/>
      <c r="P25" s="2"/>
    </row>
    <row r="26" spans="1:16" s="7" customFormat="1" ht="18" customHeight="1">
      <c r="A26" s="140"/>
      <c r="B26" s="39" t="s">
        <v>45</v>
      </c>
      <c r="C26" s="17" t="s">
        <v>4</v>
      </c>
      <c r="D26" s="17" t="s">
        <v>34</v>
      </c>
      <c r="E26" s="17">
        <v>1</v>
      </c>
      <c r="F26" s="82">
        <v>1</v>
      </c>
      <c r="G26" s="15">
        <v>20</v>
      </c>
      <c r="H26" s="16">
        <v>9801</v>
      </c>
      <c r="I26" s="16">
        <f>ROUND(H26*G26*E26*F26,2)</f>
        <v>196020</v>
      </c>
      <c r="J26" s="118"/>
      <c r="K26" s="119"/>
      <c r="L26"/>
      <c r="M26"/>
      <c r="N26" s="2"/>
      <c r="O26" s="2"/>
      <c r="P26" s="2"/>
    </row>
    <row r="27" spans="1:16" s="7" customFormat="1" ht="18" customHeight="1">
      <c r="A27" s="140"/>
      <c r="B27" s="39" t="s">
        <v>41</v>
      </c>
      <c r="C27" s="17" t="s">
        <v>43</v>
      </c>
      <c r="D27" s="17" t="s">
        <v>35</v>
      </c>
      <c r="E27" s="17">
        <v>1</v>
      </c>
      <c r="F27" s="82">
        <v>1</v>
      </c>
      <c r="G27" s="15">
        <v>20</v>
      </c>
      <c r="H27" s="16">
        <v>3042.6</v>
      </c>
      <c r="I27" s="16">
        <f>ROUND(H27*G27*E27*F27,2)</f>
        <v>60852</v>
      </c>
      <c r="J27" s="118"/>
      <c r="K27" s="119"/>
      <c r="L27"/>
      <c r="M27"/>
      <c r="N27" s="2"/>
      <c r="O27" s="2"/>
      <c r="P27" s="2"/>
    </row>
    <row r="28" spans="1:16" s="7" customFormat="1" ht="18" customHeight="1">
      <c r="A28" s="140"/>
      <c r="B28" s="39" t="s">
        <v>44</v>
      </c>
      <c r="C28" s="17" t="s">
        <v>43</v>
      </c>
      <c r="D28" s="17" t="s">
        <v>35</v>
      </c>
      <c r="E28" s="17">
        <v>1</v>
      </c>
      <c r="F28" s="82">
        <v>1</v>
      </c>
      <c r="G28" s="15">
        <v>20</v>
      </c>
      <c r="H28" s="16">
        <v>3042.6</v>
      </c>
      <c r="I28" s="16">
        <f>ROUND(H28*G28*E28*F28,2)</f>
        <v>60852</v>
      </c>
      <c r="J28" s="118"/>
      <c r="K28" s="119"/>
      <c r="L28"/>
      <c r="M28"/>
      <c r="N28" s="2"/>
      <c r="O28" s="2"/>
      <c r="P28" s="2"/>
    </row>
    <row r="29" spans="1:16" s="7" customFormat="1" ht="18" customHeight="1">
      <c r="A29" s="140" t="s">
        <v>135</v>
      </c>
      <c r="B29" s="39" t="s">
        <v>144</v>
      </c>
      <c r="C29" s="17" t="s">
        <v>2</v>
      </c>
      <c r="D29" s="17" t="s">
        <v>33</v>
      </c>
      <c r="E29" s="17">
        <v>1</v>
      </c>
      <c r="F29" s="82">
        <v>0.5</v>
      </c>
      <c r="G29" s="15">
        <v>20</v>
      </c>
      <c r="H29" s="16">
        <v>16911.4</v>
      </c>
      <c r="I29" s="16">
        <f t="shared" si="0"/>
        <v>169114</v>
      </c>
      <c r="J29" s="118"/>
      <c r="K29" s="119"/>
      <c r="L29"/>
      <c r="M29"/>
      <c r="N29" s="2"/>
      <c r="O29" s="2"/>
      <c r="P29" s="2"/>
    </row>
    <row r="30" spans="1:16" s="7" customFormat="1" ht="18" customHeight="1">
      <c r="A30" s="140"/>
      <c r="B30" s="39" t="s">
        <v>45</v>
      </c>
      <c r="C30" s="17" t="s">
        <v>4</v>
      </c>
      <c r="D30" s="17" t="s">
        <v>34</v>
      </c>
      <c r="E30" s="17">
        <v>1</v>
      </c>
      <c r="F30" s="82">
        <v>1</v>
      </c>
      <c r="G30" s="15">
        <v>20</v>
      </c>
      <c r="H30" s="16">
        <v>9801</v>
      </c>
      <c r="I30" s="16">
        <f t="shared" si="0"/>
        <v>196020</v>
      </c>
      <c r="J30" s="118"/>
      <c r="K30" s="119"/>
      <c r="L30"/>
      <c r="M30"/>
      <c r="N30" s="2"/>
      <c r="O30" s="2"/>
      <c r="P30" s="2"/>
    </row>
    <row r="31" spans="1:16" s="7" customFormat="1" ht="18" customHeight="1">
      <c r="A31" s="140"/>
      <c r="B31" s="39" t="s">
        <v>41</v>
      </c>
      <c r="C31" s="17" t="s">
        <v>43</v>
      </c>
      <c r="D31" s="17" t="s">
        <v>35</v>
      </c>
      <c r="E31" s="17">
        <v>1</v>
      </c>
      <c r="F31" s="82">
        <v>1</v>
      </c>
      <c r="G31" s="15">
        <v>20</v>
      </c>
      <c r="H31" s="16">
        <v>3042.6</v>
      </c>
      <c r="I31" s="16">
        <f t="shared" si="0"/>
        <v>60852</v>
      </c>
      <c r="J31" s="118"/>
      <c r="K31" s="119"/>
      <c r="L31"/>
      <c r="M31"/>
      <c r="N31" s="2"/>
      <c r="O31" s="2"/>
      <c r="P31" s="2"/>
    </row>
    <row r="32" spans="1:16" s="7" customFormat="1" ht="18" customHeight="1">
      <c r="A32" s="140"/>
      <c r="B32" s="39" t="s">
        <v>44</v>
      </c>
      <c r="C32" s="17" t="s">
        <v>43</v>
      </c>
      <c r="D32" s="17" t="s">
        <v>35</v>
      </c>
      <c r="E32" s="17">
        <v>1</v>
      </c>
      <c r="F32" s="82">
        <v>1</v>
      </c>
      <c r="G32" s="15">
        <v>20</v>
      </c>
      <c r="H32" s="16">
        <v>3042.6</v>
      </c>
      <c r="I32" s="16">
        <f t="shared" si="0"/>
        <v>60852</v>
      </c>
      <c r="J32" s="118"/>
      <c r="K32" s="119"/>
      <c r="L32"/>
      <c r="M32"/>
      <c r="N32" s="2"/>
      <c r="O32" s="2"/>
      <c r="P32" s="2"/>
    </row>
    <row r="33" spans="1:16" s="7" customFormat="1" ht="18" customHeight="1">
      <c r="A33" s="137" t="s">
        <v>146</v>
      </c>
      <c r="B33" s="39" t="s">
        <v>129</v>
      </c>
      <c r="C33" s="17" t="s">
        <v>2</v>
      </c>
      <c r="D33" s="17" t="s">
        <v>33</v>
      </c>
      <c r="E33" s="17">
        <v>1</v>
      </c>
      <c r="F33" s="82">
        <v>0.5</v>
      </c>
      <c r="G33" s="15">
        <v>20</v>
      </c>
      <c r="H33" s="16">
        <v>16911.4</v>
      </c>
      <c r="I33" s="16">
        <f>E33*F33*G33*H33</f>
        <v>169114</v>
      </c>
      <c r="J33" s="118"/>
      <c r="K33" s="119"/>
      <c r="L33"/>
      <c r="M33"/>
      <c r="N33" s="2"/>
      <c r="O33" s="2"/>
      <c r="P33" s="2"/>
    </row>
    <row r="34" spans="1:16" s="6" customFormat="1" ht="18" customHeight="1">
      <c r="A34" s="138"/>
      <c r="B34" s="31" t="s">
        <v>49</v>
      </c>
      <c r="C34" s="15" t="s">
        <v>5</v>
      </c>
      <c r="D34" s="15" t="s">
        <v>34</v>
      </c>
      <c r="E34" s="15">
        <v>1</v>
      </c>
      <c r="F34" s="81">
        <v>1</v>
      </c>
      <c r="G34" s="15">
        <v>20</v>
      </c>
      <c r="H34" s="16">
        <v>5651.8</v>
      </c>
      <c r="I34" s="16">
        <f t="shared" si="0"/>
        <v>113036</v>
      </c>
      <c r="J34" s="118"/>
      <c r="K34" s="119"/>
      <c r="L34"/>
      <c r="M34"/>
      <c r="N34" s="2"/>
      <c r="O34" s="2"/>
      <c r="P34" s="2"/>
    </row>
    <row r="35" spans="1:16" s="6" customFormat="1" ht="18" customHeight="1">
      <c r="A35" s="139"/>
      <c r="B35" s="31" t="s">
        <v>41</v>
      </c>
      <c r="C35" s="15" t="s">
        <v>43</v>
      </c>
      <c r="D35" s="15" t="s">
        <v>35</v>
      </c>
      <c r="E35" s="15">
        <v>1</v>
      </c>
      <c r="F35" s="81">
        <v>1</v>
      </c>
      <c r="G35" s="15">
        <v>20</v>
      </c>
      <c r="H35" s="16">
        <v>3042.6</v>
      </c>
      <c r="I35" s="16">
        <f t="shared" si="0"/>
        <v>60852</v>
      </c>
      <c r="J35" s="118"/>
      <c r="K35" s="119"/>
      <c r="L35"/>
      <c r="M35"/>
      <c r="N35" s="2"/>
      <c r="O35" s="2"/>
      <c r="P35" s="2"/>
    </row>
    <row r="36" spans="1:16" s="8" customFormat="1" ht="19.5" customHeight="1">
      <c r="A36" s="101" t="s">
        <v>50</v>
      </c>
      <c r="B36" s="102"/>
      <c r="C36" s="102"/>
      <c r="D36" s="102"/>
      <c r="E36" s="102"/>
      <c r="F36" s="102"/>
      <c r="G36" s="102"/>
      <c r="H36" s="103"/>
      <c r="I36" s="104">
        <f>SUMIF($D$6:$D$35,D6,$I$6:$I$35)</f>
        <v>2911964</v>
      </c>
      <c r="J36" s="118"/>
      <c r="K36"/>
      <c r="L36"/>
      <c r="M36"/>
      <c r="N36" s="2"/>
      <c r="O36" s="2"/>
      <c r="P36" s="2"/>
    </row>
    <row r="37" spans="1:14" s="8" customFormat="1" ht="19.5" customHeight="1">
      <c r="A37" s="101" t="s">
        <v>51</v>
      </c>
      <c r="B37" s="61"/>
      <c r="C37" s="61"/>
      <c r="D37" s="61"/>
      <c r="E37" s="61"/>
      <c r="F37" s="61"/>
      <c r="G37" s="61"/>
      <c r="H37" s="103"/>
      <c r="I37" s="104">
        <f>SUMIF($D$6:$D$35,D11,$I$6:$I$35)</f>
        <v>2380004</v>
      </c>
      <c r="J37" s="118"/>
      <c r="K37"/>
      <c r="L37"/>
      <c r="M37"/>
      <c r="N37" s="2"/>
    </row>
    <row r="38" spans="1:14" s="8" customFormat="1" ht="19.5" customHeight="1">
      <c r="A38" s="101" t="s">
        <v>52</v>
      </c>
      <c r="B38" s="61"/>
      <c r="C38" s="61"/>
      <c r="D38" s="61"/>
      <c r="E38" s="61"/>
      <c r="F38" s="61"/>
      <c r="G38" s="61"/>
      <c r="H38" s="103"/>
      <c r="I38" s="104">
        <f>SUMIF($D$6:$D$35,D9,$I$6:$I$35)</f>
        <v>582956</v>
      </c>
      <c r="J38" s="118"/>
      <c r="L38"/>
      <c r="M38"/>
      <c r="N38" s="2"/>
    </row>
    <row r="39" ht="12.75">
      <c r="J39" s="118"/>
    </row>
    <row r="40" spans="9:10" ht="12.75">
      <c r="I40" s="1">
        <f>SUM(I36:I38)</f>
        <v>5874924</v>
      </c>
      <c r="J40" s="118"/>
    </row>
    <row r="41" ht="12.75">
      <c r="J41" s="118"/>
    </row>
    <row r="42" ht="12.75">
      <c r="J42" s="118"/>
    </row>
    <row r="43" ht="12.75">
      <c r="J43" s="118"/>
    </row>
    <row r="44" ht="12.75">
      <c r="J44" s="118"/>
    </row>
    <row r="45" ht="12.75">
      <c r="J45" s="118"/>
    </row>
    <row r="46" ht="12.75">
      <c r="J46" s="118"/>
    </row>
    <row r="47" ht="12.75">
      <c r="J47" s="118"/>
    </row>
    <row r="48" ht="12.75">
      <c r="J48" s="118"/>
    </row>
    <row r="49" ht="12.75">
      <c r="J49" s="118"/>
    </row>
    <row r="50" ht="12.75">
      <c r="J50" s="118"/>
    </row>
    <row r="51" ht="12.75">
      <c r="J51" s="118"/>
    </row>
    <row r="52" ht="12.75">
      <c r="J52" s="118"/>
    </row>
    <row r="53" ht="12.75">
      <c r="J53" s="118"/>
    </row>
    <row r="54" ht="12.75">
      <c r="J54" s="118"/>
    </row>
    <row r="55" ht="12.75">
      <c r="J55" s="118"/>
    </row>
    <row r="56" ht="12.75">
      <c r="J56" s="118"/>
    </row>
    <row r="57" ht="12.75">
      <c r="J57" s="118"/>
    </row>
    <row r="58" ht="12.75">
      <c r="J58" s="118"/>
    </row>
    <row r="59" ht="12.75">
      <c r="J59" s="118"/>
    </row>
    <row r="60" ht="12.75">
      <c r="J60" s="118"/>
    </row>
    <row r="61" ht="12.75">
      <c r="J61" s="118"/>
    </row>
    <row r="62" ht="12.75">
      <c r="J62" s="118"/>
    </row>
    <row r="63" ht="12.75">
      <c r="J63" s="118"/>
    </row>
    <row r="64" ht="12.75">
      <c r="J64" s="118"/>
    </row>
    <row r="65" ht="12.75">
      <c r="J65" s="118"/>
    </row>
    <row r="66" ht="12.75">
      <c r="J66" s="118"/>
    </row>
    <row r="67" ht="12.75">
      <c r="J67" s="118"/>
    </row>
    <row r="68" ht="12.75">
      <c r="J68" s="118"/>
    </row>
    <row r="69" ht="12.75">
      <c r="J69" s="118"/>
    </row>
    <row r="70" ht="12.75">
      <c r="J70" s="118"/>
    </row>
    <row r="71" ht="12.75">
      <c r="J71" s="118"/>
    </row>
    <row r="72" ht="12.75">
      <c r="J72" s="118"/>
    </row>
    <row r="73" ht="12.75">
      <c r="J73" s="118"/>
    </row>
    <row r="74" ht="12.75">
      <c r="J74" s="118"/>
    </row>
    <row r="75" ht="12.75">
      <c r="J75" s="118"/>
    </row>
    <row r="76" ht="12.75">
      <c r="J76" s="118"/>
    </row>
    <row r="77" ht="12.75">
      <c r="J77" s="118"/>
    </row>
    <row r="78" ht="12.75">
      <c r="J78" s="118"/>
    </row>
    <row r="79" ht="12.75">
      <c r="J79" s="118"/>
    </row>
    <row r="80" ht="12.75">
      <c r="J80" s="118"/>
    </row>
    <row r="81" ht="12.75">
      <c r="J81" s="118"/>
    </row>
    <row r="82" ht="12.75">
      <c r="J82" s="118"/>
    </row>
    <row r="83" ht="12.75">
      <c r="J83" s="118"/>
    </row>
    <row r="84" ht="12.75">
      <c r="J84" s="118"/>
    </row>
    <row r="85" ht="12.75">
      <c r="J85" s="118"/>
    </row>
    <row r="86" ht="12.75">
      <c r="J86" s="118"/>
    </row>
    <row r="87" ht="12.75">
      <c r="J87" s="118"/>
    </row>
    <row r="88" ht="12.75">
      <c r="J88" s="118"/>
    </row>
    <row r="89" ht="12.75">
      <c r="J89" s="118"/>
    </row>
    <row r="90" ht="12.75">
      <c r="J90" s="118"/>
    </row>
    <row r="91" ht="12.75">
      <c r="J91" s="118"/>
    </row>
    <row r="92" ht="12.75">
      <c r="J92" s="118"/>
    </row>
    <row r="93" ht="12.75">
      <c r="J93" s="118"/>
    </row>
    <row r="94" ht="12.75">
      <c r="J94" s="118"/>
    </row>
    <row r="95" ht="12.75">
      <c r="J95" s="118"/>
    </row>
    <row r="96" ht="12.75">
      <c r="J96" s="118"/>
    </row>
    <row r="97" ht="12.75">
      <c r="J97" s="118"/>
    </row>
    <row r="98" ht="12.75">
      <c r="J98" s="118"/>
    </row>
    <row r="99" ht="12.75">
      <c r="J99" s="118"/>
    </row>
    <row r="100" ht="12.75">
      <c r="J100" s="118"/>
    </row>
    <row r="101" ht="12.75">
      <c r="J101" s="118"/>
    </row>
    <row r="102" ht="12.75">
      <c r="J102" s="118"/>
    </row>
    <row r="103" ht="12.75">
      <c r="J103" s="118"/>
    </row>
    <row r="104" ht="12.75">
      <c r="J104" s="118"/>
    </row>
    <row r="105" ht="12.75">
      <c r="J105" s="118"/>
    </row>
    <row r="106" ht="12.75">
      <c r="J106" s="118"/>
    </row>
    <row r="107" ht="12.75">
      <c r="J107" s="118"/>
    </row>
    <row r="108" ht="12.75">
      <c r="J108" s="118"/>
    </row>
    <row r="109" ht="12.75">
      <c r="J109" s="118"/>
    </row>
    <row r="110" ht="12.75">
      <c r="J110" s="118"/>
    </row>
    <row r="111" ht="12.75">
      <c r="J111" s="118"/>
    </row>
    <row r="112" ht="12.75">
      <c r="J112" s="118"/>
    </row>
    <row r="113" ht="12.75">
      <c r="J113" s="118"/>
    </row>
    <row r="114" ht="12.75">
      <c r="J114" s="118"/>
    </row>
    <row r="115" ht="12.75">
      <c r="J115" s="118"/>
    </row>
    <row r="116" ht="12.75">
      <c r="J116" s="118"/>
    </row>
    <row r="117" ht="12.75">
      <c r="J117" s="118"/>
    </row>
    <row r="118" ht="12.75">
      <c r="J118" s="118"/>
    </row>
    <row r="119" ht="12.75">
      <c r="J119" s="118"/>
    </row>
    <row r="120" ht="12.75">
      <c r="J120" s="118"/>
    </row>
    <row r="121" ht="12.75">
      <c r="J121" s="118"/>
    </row>
    <row r="122" ht="12.75">
      <c r="J122" s="118"/>
    </row>
    <row r="123" ht="12.75">
      <c r="J123" s="118"/>
    </row>
    <row r="124" ht="12.75">
      <c r="J124" s="118"/>
    </row>
    <row r="125" ht="12.75">
      <c r="J125" s="118"/>
    </row>
    <row r="126" ht="12.75">
      <c r="J126" s="118"/>
    </row>
    <row r="127" ht="12.75">
      <c r="J127" s="118"/>
    </row>
    <row r="128" ht="12.75">
      <c r="J128" s="118"/>
    </row>
    <row r="129" ht="12.75">
      <c r="J129" s="118"/>
    </row>
    <row r="130" ht="12.75">
      <c r="J130" s="118"/>
    </row>
    <row r="131" ht="12.75">
      <c r="J131" s="118"/>
    </row>
    <row r="132" ht="12.75">
      <c r="J132" s="118"/>
    </row>
    <row r="133" ht="12.75">
      <c r="J133" s="118"/>
    </row>
    <row r="134" ht="12.75">
      <c r="J134" s="118"/>
    </row>
  </sheetData>
  <sheetProtection/>
  <mergeCells count="14">
    <mergeCell ref="A33:A35"/>
    <mergeCell ref="I2:I3"/>
    <mergeCell ref="A6:A9"/>
    <mergeCell ref="A4:A5"/>
    <mergeCell ref="B4:B5"/>
    <mergeCell ref="C4:C5"/>
    <mergeCell ref="D4:D5"/>
    <mergeCell ref="A19:A20"/>
    <mergeCell ref="A21:A24"/>
    <mergeCell ref="A29:A32"/>
    <mergeCell ref="A25:A28"/>
    <mergeCell ref="A10:A18"/>
    <mergeCell ref="A2:H2"/>
    <mergeCell ref="A3:H3"/>
  </mergeCells>
  <printOptions horizontalCentered="1"/>
  <pageMargins left="0.3937007874015748" right="0.3937007874015748" top="2.362204724409449" bottom="0.5905511811023623" header="0.5118110236220472" footer="0.5118110236220472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showGridLines="0" zoomScaleSheetLayoutView="100" zoomScalePageLayoutView="0" workbookViewId="0" topLeftCell="A1">
      <selection activeCell="F1" sqref="F1:F2"/>
    </sheetView>
  </sheetViews>
  <sheetFormatPr defaultColWidth="9.140625" defaultRowHeight="15" customHeight="1"/>
  <cols>
    <col min="1" max="1" width="42.8515625" style="2" customWidth="1"/>
    <col min="2" max="2" width="14.8515625" style="2" customWidth="1"/>
    <col min="3" max="3" width="10.57421875" style="2" customWidth="1"/>
    <col min="4" max="4" width="9.7109375" style="2" customWidth="1"/>
    <col min="5" max="5" width="15.8515625" style="2" customWidth="1"/>
    <col min="6" max="6" width="14.140625" style="2" customWidth="1"/>
    <col min="7" max="7" width="11.7109375" style="2" customWidth="1"/>
    <col min="8" max="16384" width="9.140625" style="2" customWidth="1"/>
  </cols>
  <sheetData>
    <row r="1" spans="1:13" s="36" customFormat="1" ht="34.5" customHeight="1">
      <c r="A1" s="125" t="s">
        <v>57</v>
      </c>
      <c r="B1" s="125"/>
      <c r="C1" s="125"/>
      <c r="D1" s="125"/>
      <c r="E1" s="125"/>
      <c r="F1" s="150" t="str">
        <f>'Equipe Técnica'!I2</f>
        <v>Base - Agetop Consultoria Mês base: JUN/2014</v>
      </c>
      <c r="J1" s="2"/>
      <c r="K1" s="2"/>
      <c r="L1" s="2"/>
      <c r="M1" s="2"/>
    </row>
    <row r="2" spans="1:13" s="36" customFormat="1" ht="19.5" customHeight="1">
      <c r="A2" s="126" t="s">
        <v>85</v>
      </c>
      <c r="B2" s="126"/>
      <c r="C2" s="126"/>
      <c r="D2" s="126"/>
      <c r="E2" s="126"/>
      <c r="F2" s="150"/>
      <c r="J2" s="2"/>
      <c r="K2" s="2"/>
      <c r="L2" s="2"/>
      <c r="M2" s="2"/>
    </row>
    <row r="3" spans="1:13" s="55" customFormat="1" ht="30" customHeight="1">
      <c r="A3" s="125" t="s">
        <v>53</v>
      </c>
      <c r="B3" s="125" t="s">
        <v>58</v>
      </c>
      <c r="C3" s="64" t="s">
        <v>60</v>
      </c>
      <c r="D3" s="64" t="s">
        <v>61</v>
      </c>
      <c r="E3" s="64" t="s">
        <v>62</v>
      </c>
      <c r="F3" s="62" t="s">
        <v>31</v>
      </c>
      <c r="J3" s="2"/>
      <c r="K3" s="2"/>
      <c r="L3" s="2"/>
      <c r="M3" s="2"/>
    </row>
    <row r="4" spans="1:13" s="55" customFormat="1" ht="16.5" customHeight="1">
      <c r="A4" s="125"/>
      <c r="B4" s="125"/>
      <c r="C4" s="65" t="s">
        <v>33</v>
      </c>
      <c r="D4" s="65" t="s">
        <v>34</v>
      </c>
      <c r="E4" s="65" t="s">
        <v>35</v>
      </c>
      <c r="F4" s="63" t="s">
        <v>63</v>
      </c>
      <c r="J4" s="2"/>
      <c r="K4" s="2"/>
      <c r="L4" s="2"/>
      <c r="M4" s="2"/>
    </row>
    <row r="5" spans="1:13" s="55" customFormat="1" ht="16.5" customHeight="1">
      <c r="A5" s="152" t="s">
        <v>38</v>
      </c>
      <c r="B5" s="17" t="s">
        <v>148</v>
      </c>
      <c r="C5" s="56">
        <v>3</v>
      </c>
      <c r="D5" s="48">
        <v>20</v>
      </c>
      <c r="E5" s="48">
        <v>2726.15</v>
      </c>
      <c r="F5" s="49">
        <f>C5*D5*E5</f>
        <v>163569</v>
      </c>
      <c r="J5" s="2"/>
      <c r="K5" s="2"/>
      <c r="L5" s="2"/>
      <c r="M5" s="2"/>
    </row>
    <row r="6" spans="1:6" ht="19.5" customHeight="1">
      <c r="A6" s="153"/>
      <c r="B6" s="17" t="s">
        <v>59</v>
      </c>
      <c r="C6" s="56">
        <v>2</v>
      </c>
      <c r="D6" s="48">
        <v>20</v>
      </c>
      <c r="E6" s="48">
        <f>E5</f>
        <v>2726.15</v>
      </c>
      <c r="F6" s="49">
        <f>ROUND(C6*D6*E6,2)</f>
        <v>109046</v>
      </c>
    </row>
    <row r="7" spans="1:6" ht="19.5" customHeight="1">
      <c r="A7" s="31" t="s">
        <v>95</v>
      </c>
      <c r="B7" s="17" t="s">
        <v>101</v>
      </c>
      <c r="C7" s="56">
        <v>1</v>
      </c>
      <c r="D7" s="48">
        <v>20</v>
      </c>
      <c r="E7" s="48">
        <v>2884.59</v>
      </c>
      <c r="F7" s="49">
        <f>ROUND(C7*D7*E7,2)</f>
        <v>57691.8</v>
      </c>
    </row>
    <row r="8" spans="1:6" ht="19.5" customHeight="1">
      <c r="A8" s="39" t="s">
        <v>86</v>
      </c>
      <c r="B8" s="17" t="s">
        <v>148</v>
      </c>
      <c r="C8" s="56">
        <v>1</v>
      </c>
      <c r="D8" s="48">
        <v>20</v>
      </c>
      <c r="E8" s="48">
        <f>E5</f>
        <v>2726.15</v>
      </c>
      <c r="F8" s="49">
        <f>ROUND(C8*D8*E8,2)</f>
        <v>54523</v>
      </c>
    </row>
    <row r="9" spans="1:6" ht="19.5" customHeight="1">
      <c r="A9" s="39" t="s">
        <v>91</v>
      </c>
      <c r="B9" s="17" t="s">
        <v>148</v>
      </c>
      <c r="C9" s="56">
        <v>1</v>
      </c>
      <c r="D9" s="48">
        <v>20</v>
      </c>
      <c r="E9" s="48">
        <f>E5</f>
        <v>2726.15</v>
      </c>
      <c r="F9" s="49">
        <f>ROUND(C9*D9*E9,2)</f>
        <v>54523</v>
      </c>
    </row>
    <row r="10" spans="1:6" ht="28.5" customHeight="1">
      <c r="A10" s="39" t="s">
        <v>169</v>
      </c>
      <c r="B10" s="17" t="s">
        <v>148</v>
      </c>
      <c r="C10" s="56">
        <v>2</v>
      </c>
      <c r="D10" s="48">
        <v>20</v>
      </c>
      <c r="E10" s="48">
        <f>E5</f>
        <v>2726.15</v>
      </c>
      <c r="F10" s="49">
        <f>ROUND(C10*D10*E10,2)</f>
        <v>109046</v>
      </c>
    </row>
    <row r="11" spans="1:9" ht="19.5" customHeight="1">
      <c r="A11" s="151" t="s">
        <v>56</v>
      </c>
      <c r="B11" s="151"/>
      <c r="C11" s="151"/>
      <c r="D11" s="151"/>
      <c r="E11" s="151"/>
      <c r="F11" s="57">
        <f>SUM(F5:F10)</f>
        <v>548398.8</v>
      </c>
      <c r="I11" s="47"/>
    </row>
    <row r="12" spans="1:9" ht="19.5" customHeight="1">
      <c r="A12" s="41"/>
      <c r="B12" s="41"/>
      <c r="C12" s="42"/>
      <c r="D12" s="42"/>
      <c r="E12" s="42"/>
      <c r="F12" s="43"/>
      <c r="G12" s="47"/>
      <c r="I12" s="47"/>
    </row>
    <row r="13" spans="1:9" ht="19.5" customHeight="1">
      <c r="A13" s="41"/>
      <c r="B13" s="41"/>
      <c r="C13" s="42"/>
      <c r="D13" s="42"/>
      <c r="E13" s="42"/>
      <c r="F13" s="43"/>
      <c r="I13" s="47"/>
    </row>
    <row r="14" spans="1:9" ht="19.5" customHeight="1">
      <c r="A14" s="41"/>
      <c r="B14" s="41"/>
      <c r="C14" s="42"/>
      <c r="D14" s="42"/>
      <c r="E14" s="42"/>
      <c r="F14" s="43"/>
      <c r="I14" s="47"/>
    </row>
    <row r="15" spans="1:6" ht="19.5" customHeight="1">
      <c r="A15" s="41"/>
      <c r="B15" s="41"/>
      <c r="C15" s="44"/>
      <c r="D15" s="44"/>
      <c r="E15" s="44"/>
      <c r="F15" s="41"/>
    </row>
    <row r="16" spans="1:6" ht="19.5" customHeight="1">
      <c r="A16" s="41"/>
      <c r="B16" s="41"/>
      <c r="C16" s="44"/>
      <c r="D16" s="44"/>
      <c r="E16" s="44"/>
      <c r="F16" s="41"/>
    </row>
  </sheetData>
  <sheetProtection/>
  <mergeCells count="7">
    <mergeCell ref="A1:E1"/>
    <mergeCell ref="F1:F2"/>
    <mergeCell ref="A2:E2"/>
    <mergeCell ref="A11:E11"/>
    <mergeCell ref="A3:A4"/>
    <mergeCell ref="B3:B4"/>
    <mergeCell ref="A5:A6"/>
  </mergeCells>
  <printOptions horizontalCentered="1"/>
  <pageMargins left="0.5905511811023623" right="0.5905511811023623" top="2.362204724409449" bottom="0.5905511811023623" header="0.5118110236220472" footer="0.5118110236220472"/>
  <pageSetup fitToHeight="1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showGridLines="0" zoomScaleSheetLayoutView="100" zoomScalePageLayoutView="0" workbookViewId="0" topLeftCell="A1">
      <selection activeCell="F1" sqref="F1:F2"/>
    </sheetView>
  </sheetViews>
  <sheetFormatPr defaultColWidth="9.140625" defaultRowHeight="15" customHeight="1"/>
  <cols>
    <col min="1" max="1" width="23.140625" style="2" customWidth="1"/>
    <col min="2" max="2" width="36.00390625" style="2" customWidth="1"/>
    <col min="3" max="3" width="10.57421875" style="2" customWidth="1"/>
    <col min="4" max="4" width="9.7109375" style="2" customWidth="1"/>
    <col min="5" max="5" width="15.8515625" style="2" customWidth="1"/>
    <col min="6" max="6" width="14.140625" style="2" customWidth="1"/>
    <col min="7" max="7" width="10.00390625" style="2" customWidth="1"/>
    <col min="8" max="16384" width="9.140625" style="2" customWidth="1"/>
  </cols>
  <sheetData>
    <row r="1" spans="1:10" s="36" customFormat="1" ht="29.25" customHeight="1">
      <c r="A1" s="125" t="s">
        <v>64</v>
      </c>
      <c r="B1" s="125"/>
      <c r="C1" s="125"/>
      <c r="D1" s="125"/>
      <c r="E1" s="125"/>
      <c r="F1" s="128" t="str">
        <f>Veículos!F1</f>
        <v>Base - Agetop Consultoria Mês base: JUN/2014</v>
      </c>
      <c r="J1" s="2"/>
    </row>
    <row r="2" spans="1:10" s="36" customFormat="1" ht="19.5" customHeight="1">
      <c r="A2" s="126" t="s">
        <v>85</v>
      </c>
      <c r="B2" s="126"/>
      <c r="C2" s="126"/>
      <c r="D2" s="126"/>
      <c r="E2" s="126"/>
      <c r="F2" s="128"/>
      <c r="J2" s="2"/>
    </row>
    <row r="3" spans="1:10" s="55" customFormat="1" ht="30.75" customHeight="1">
      <c r="A3" s="125" t="s">
        <v>53</v>
      </c>
      <c r="B3" s="125" t="s">
        <v>65</v>
      </c>
      <c r="C3" s="64" t="s">
        <v>60</v>
      </c>
      <c r="D3" s="64" t="s">
        <v>61</v>
      </c>
      <c r="E3" s="64" t="s">
        <v>62</v>
      </c>
      <c r="F3" s="62" t="s">
        <v>31</v>
      </c>
      <c r="J3" s="2"/>
    </row>
    <row r="4" spans="1:10" s="55" customFormat="1" ht="15" customHeight="1">
      <c r="A4" s="125"/>
      <c r="B4" s="125"/>
      <c r="C4" s="65" t="s">
        <v>33</v>
      </c>
      <c r="D4" s="65" t="s">
        <v>34</v>
      </c>
      <c r="E4" s="65" t="s">
        <v>35</v>
      </c>
      <c r="F4" s="63" t="s">
        <v>63</v>
      </c>
      <c r="J4" s="2"/>
    </row>
    <row r="5" spans="1:6" ht="19.5" customHeight="1">
      <c r="A5" s="39" t="s">
        <v>54</v>
      </c>
      <c r="B5" s="52" t="s">
        <v>125</v>
      </c>
      <c r="C5" s="56">
        <v>2</v>
      </c>
      <c r="D5" s="48">
        <v>20</v>
      </c>
      <c r="E5" s="48">
        <v>1506.37</v>
      </c>
      <c r="F5" s="49">
        <f>ROUND(C5*D5*E5,2)</f>
        <v>60254.8</v>
      </c>
    </row>
    <row r="6" spans="1:6" ht="19.5" customHeight="1">
      <c r="A6" s="39" t="s">
        <v>55</v>
      </c>
      <c r="B6" s="52" t="s">
        <v>66</v>
      </c>
      <c r="C6" s="56">
        <v>1</v>
      </c>
      <c r="D6" s="48">
        <v>20</v>
      </c>
      <c r="E6" s="48">
        <f>2136.92</f>
        <v>2136.92</v>
      </c>
      <c r="F6" s="49">
        <f>ROUND(C6*D6*E6,2)</f>
        <v>42738.4</v>
      </c>
    </row>
    <row r="7" spans="1:6" ht="19.5" customHeight="1">
      <c r="A7" s="39" t="s">
        <v>133</v>
      </c>
      <c r="B7" s="52" t="s">
        <v>147</v>
      </c>
      <c r="C7" s="56">
        <v>1</v>
      </c>
      <c r="D7" s="48">
        <v>20</v>
      </c>
      <c r="E7" s="48">
        <v>2622.58</v>
      </c>
      <c r="F7" s="49">
        <f>ROUND(C7*D7*E7,2)</f>
        <v>52451.6</v>
      </c>
    </row>
    <row r="8" spans="1:6" ht="19.5" customHeight="1">
      <c r="A8" s="39" t="s">
        <v>133</v>
      </c>
      <c r="B8" s="52" t="s">
        <v>134</v>
      </c>
      <c r="C8" s="56">
        <v>1</v>
      </c>
      <c r="D8" s="48">
        <v>20</v>
      </c>
      <c r="E8" s="48">
        <v>3302.51</v>
      </c>
      <c r="F8" s="49">
        <f>ROUND(C8*D8*E8,2)</f>
        <v>66050.2</v>
      </c>
    </row>
    <row r="9" spans="1:9" ht="19.5" customHeight="1">
      <c r="A9" s="151" t="s">
        <v>56</v>
      </c>
      <c r="B9" s="151"/>
      <c r="C9" s="151"/>
      <c r="D9" s="151"/>
      <c r="E9" s="151"/>
      <c r="F9" s="57">
        <f>SUM(F5:F8)</f>
        <v>221495</v>
      </c>
      <c r="I9" s="47"/>
    </row>
    <row r="10" spans="1:9" ht="19.5" customHeight="1">
      <c r="A10" s="41"/>
      <c r="B10" s="41"/>
      <c r="C10" s="42"/>
      <c r="D10" s="42"/>
      <c r="E10" s="42"/>
      <c r="F10" s="43"/>
      <c r="I10" s="47"/>
    </row>
    <row r="11" spans="1:9" ht="19.5" customHeight="1">
      <c r="A11" s="41"/>
      <c r="B11" s="41"/>
      <c r="C11" s="42"/>
      <c r="D11" s="42"/>
      <c r="E11" s="42"/>
      <c r="F11" s="43"/>
      <c r="I11" s="47"/>
    </row>
    <row r="12" spans="1:9" ht="19.5" customHeight="1">
      <c r="A12" s="41"/>
      <c r="B12" s="41"/>
      <c r="C12" s="42"/>
      <c r="D12" s="42"/>
      <c r="E12" s="42"/>
      <c r="F12" s="43"/>
      <c r="I12" s="47"/>
    </row>
    <row r="13" spans="1:6" ht="19.5" customHeight="1">
      <c r="A13" s="41"/>
      <c r="B13" s="41"/>
      <c r="C13" s="44"/>
      <c r="D13" s="44"/>
      <c r="E13" s="44"/>
      <c r="F13" s="41"/>
    </row>
    <row r="14" spans="1:6" ht="19.5" customHeight="1">
      <c r="A14" s="41"/>
      <c r="B14" s="41"/>
      <c r="C14" s="44"/>
      <c r="D14" s="44"/>
      <c r="E14" s="44"/>
      <c r="F14" s="41"/>
    </row>
  </sheetData>
  <sheetProtection/>
  <mergeCells count="6">
    <mergeCell ref="F1:F2"/>
    <mergeCell ref="A9:E9"/>
    <mergeCell ref="A3:A4"/>
    <mergeCell ref="B3:B4"/>
    <mergeCell ref="A2:E2"/>
    <mergeCell ref="A1:E1"/>
  </mergeCells>
  <printOptions horizontalCentered="1"/>
  <pageMargins left="0.984251968503937" right="0.5905511811023623" top="2.362204724409449" bottom="0.5905511811023623" header="0.5118110236220472" footer="0.5118110236220472"/>
  <pageSetup horizontalDpi="600" verticalDpi="600" orientation="landscape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showGridLines="0" zoomScaleSheetLayoutView="100" zoomScalePageLayoutView="0" workbookViewId="0" topLeftCell="A1">
      <selection activeCell="E1" sqref="E1:E2"/>
    </sheetView>
  </sheetViews>
  <sheetFormatPr defaultColWidth="9.140625" defaultRowHeight="15" customHeight="1"/>
  <cols>
    <col min="1" max="1" width="42.00390625" style="2" customWidth="1"/>
    <col min="2" max="2" width="23.7109375" style="2" customWidth="1"/>
    <col min="3" max="3" width="10.57421875" style="2" customWidth="1"/>
    <col min="4" max="4" width="13.28125" style="2" customWidth="1"/>
    <col min="5" max="5" width="14.140625" style="2" customWidth="1"/>
    <col min="6" max="16384" width="9.140625" style="2" customWidth="1"/>
  </cols>
  <sheetData>
    <row r="1" spans="1:8" s="36" customFormat="1" ht="26.25" customHeight="1">
      <c r="A1" s="125" t="s">
        <v>67</v>
      </c>
      <c r="B1" s="125"/>
      <c r="C1" s="125"/>
      <c r="D1" s="125"/>
      <c r="E1" s="150" t="str">
        <f>Equipamentos!F1</f>
        <v>Base - Agetop Consultoria Mês base: JUN/2014</v>
      </c>
      <c r="H1" s="2"/>
    </row>
    <row r="2" spans="1:8" s="36" customFormat="1" ht="19.5" customHeight="1">
      <c r="A2" s="126" t="s">
        <v>85</v>
      </c>
      <c r="B2" s="126"/>
      <c r="C2" s="126"/>
      <c r="D2" s="126"/>
      <c r="E2" s="150"/>
      <c r="H2" s="2"/>
    </row>
    <row r="3" spans="1:8" s="7" customFormat="1" ht="27" customHeight="1">
      <c r="A3" s="144" t="s">
        <v>53</v>
      </c>
      <c r="B3" s="144" t="s">
        <v>68</v>
      </c>
      <c r="C3" s="64" t="s">
        <v>142</v>
      </c>
      <c r="D3" s="64" t="s">
        <v>0</v>
      </c>
      <c r="E3" s="64" t="s">
        <v>31</v>
      </c>
      <c r="H3" s="2"/>
    </row>
    <row r="4" spans="1:8" s="7" customFormat="1" ht="17.25" customHeight="1">
      <c r="A4" s="144"/>
      <c r="B4" s="144"/>
      <c r="C4" s="65" t="s">
        <v>33</v>
      </c>
      <c r="D4" s="65" t="s">
        <v>34</v>
      </c>
      <c r="E4" s="65" t="s">
        <v>100</v>
      </c>
      <c r="H4" s="2"/>
    </row>
    <row r="5" spans="1:5" ht="19.5" customHeight="1">
      <c r="A5" s="154" t="s">
        <v>38</v>
      </c>
      <c r="B5" s="52" t="s">
        <v>70</v>
      </c>
      <c r="C5" s="56">
        <v>4</v>
      </c>
      <c r="D5" s="48">
        <v>2200</v>
      </c>
      <c r="E5" s="49">
        <f>ROUND(C5*D5,2)</f>
        <v>8800</v>
      </c>
    </row>
    <row r="6" spans="1:5" ht="19.5" customHeight="1">
      <c r="A6" s="155"/>
      <c r="B6" s="52" t="s">
        <v>69</v>
      </c>
      <c r="C6" s="56">
        <v>2</v>
      </c>
      <c r="D6" s="48">
        <v>1650</v>
      </c>
      <c r="E6" s="49">
        <f aca="true" t="shared" si="0" ref="E6:E11">ROUND(C6*D6,2)</f>
        <v>3300</v>
      </c>
    </row>
    <row r="7" spans="1:5" ht="19.5" customHeight="1">
      <c r="A7" s="31" t="s">
        <v>95</v>
      </c>
      <c r="B7" s="52" t="s">
        <v>70</v>
      </c>
      <c r="C7" s="56">
        <v>1</v>
      </c>
      <c r="D7" s="48">
        <v>2200</v>
      </c>
      <c r="E7" s="49">
        <f t="shared" si="0"/>
        <v>2200</v>
      </c>
    </row>
    <row r="8" spans="1:5" ht="19.5" customHeight="1">
      <c r="A8" s="39" t="s">
        <v>86</v>
      </c>
      <c r="B8" s="52" t="s">
        <v>70</v>
      </c>
      <c r="C8" s="56">
        <v>1</v>
      </c>
      <c r="D8" s="48">
        <v>2200</v>
      </c>
      <c r="E8" s="49">
        <f t="shared" si="0"/>
        <v>2200</v>
      </c>
    </row>
    <row r="9" spans="1:5" ht="19.5" customHeight="1">
      <c r="A9" s="39" t="s">
        <v>91</v>
      </c>
      <c r="B9" s="52" t="s">
        <v>69</v>
      </c>
      <c r="C9" s="56">
        <v>4</v>
      </c>
      <c r="D9" s="48">
        <v>1650</v>
      </c>
      <c r="E9" s="49">
        <f t="shared" si="0"/>
        <v>6600</v>
      </c>
    </row>
    <row r="10" spans="1:5" ht="28.5" customHeight="1">
      <c r="A10" s="105" t="s">
        <v>169</v>
      </c>
      <c r="B10" s="106" t="s">
        <v>70</v>
      </c>
      <c r="C10" s="107">
        <v>3</v>
      </c>
      <c r="D10" s="108">
        <v>2200</v>
      </c>
      <c r="E10" s="109">
        <f t="shared" si="0"/>
        <v>6600</v>
      </c>
    </row>
    <row r="11" spans="1:5" ht="19.5" customHeight="1">
      <c r="A11" s="39" t="s">
        <v>99</v>
      </c>
      <c r="B11" s="52" t="s">
        <v>70</v>
      </c>
      <c r="C11" s="56">
        <v>7</v>
      </c>
      <c r="D11" s="48">
        <v>2200</v>
      </c>
      <c r="E11" s="49">
        <f t="shared" si="0"/>
        <v>15400</v>
      </c>
    </row>
    <row r="12" spans="1:7" ht="19.5" customHeight="1">
      <c r="A12" s="151" t="s">
        <v>6</v>
      </c>
      <c r="B12" s="151"/>
      <c r="C12" s="151"/>
      <c r="D12" s="151"/>
      <c r="E12" s="80">
        <f>SUM(E5:E11)</f>
        <v>45100</v>
      </c>
      <c r="G12" s="47"/>
    </row>
    <row r="13" spans="1:7" ht="19.5" customHeight="1">
      <c r="A13" s="41"/>
      <c r="B13" s="41"/>
      <c r="C13" s="42"/>
      <c r="D13" s="42"/>
      <c r="E13" s="43"/>
      <c r="G13" s="47"/>
    </row>
    <row r="14" spans="1:7" ht="19.5" customHeight="1">
      <c r="A14" s="41"/>
      <c r="B14" s="41"/>
      <c r="C14" s="42"/>
      <c r="D14" s="42"/>
      <c r="E14" s="43"/>
      <c r="G14" s="47"/>
    </row>
    <row r="15" spans="1:7" ht="19.5" customHeight="1">
      <c r="A15" s="41"/>
      <c r="B15" s="41"/>
      <c r="C15" s="42"/>
      <c r="D15" s="42"/>
      <c r="E15" s="43"/>
      <c r="G15" s="47"/>
    </row>
    <row r="16" spans="1:5" ht="19.5" customHeight="1">
      <c r="A16" s="41"/>
      <c r="B16" s="41"/>
      <c r="C16" s="44"/>
      <c r="D16" s="44"/>
      <c r="E16" s="41"/>
    </row>
    <row r="17" spans="1:5" ht="19.5" customHeight="1">
      <c r="A17" s="41"/>
      <c r="B17" s="41"/>
      <c r="C17" s="44"/>
      <c r="D17" s="44"/>
      <c r="E17" s="41"/>
    </row>
  </sheetData>
  <sheetProtection/>
  <mergeCells count="7">
    <mergeCell ref="E1:E2"/>
    <mergeCell ref="A1:D1"/>
    <mergeCell ref="A12:D12"/>
    <mergeCell ref="A3:A4"/>
    <mergeCell ref="B3:B4"/>
    <mergeCell ref="A2:D2"/>
    <mergeCell ref="A5:A6"/>
  </mergeCells>
  <printOptions horizontalCentered="1"/>
  <pageMargins left="0.984251968503937" right="0.5905511811023623" top="2.362204724409449" bottom="0.5905511811023623" header="0.5118110236220472" footer="0.5118110236220472"/>
  <pageSetup horizontalDpi="600" verticalDpi="600" orientation="landscape" paperSize="9" scale="12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3"/>
  <sheetViews>
    <sheetView showGridLines="0" zoomScaleSheetLayoutView="100" zoomScalePageLayoutView="0" workbookViewId="0" topLeftCell="A1">
      <selection activeCell="F1" sqref="F1:F2"/>
    </sheetView>
  </sheetViews>
  <sheetFormatPr defaultColWidth="9.140625" defaultRowHeight="15" customHeight="1"/>
  <cols>
    <col min="1" max="1" width="20.00390625" style="2" customWidth="1"/>
    <col min="2" max="2" width="22.421875" style="2" customWidth="1"/>
    <col min="3" max="3" width="10.57421875" style="2" customWidth="1"/>
    <col min="4" max="4" width="9.7109375" style="2" customWidth="1"/>
    <col min="5" max="5" width="15.8515625" style="2" customWidth="1"/>
    <col min="6" max="6" width="14.140625" style="2" customWidth="1"/>
    <col min="7" max="7" width="7.57421875" style="0" customWidth="1"/>
    <col min="12" max="16384" width="9.140625" style="2" customWidth="1"/>
  </cols>
  <sheetData>
    <row r="1" spans="1:11" s="36" customFormat="1" ht="24.75" customHeight="1">
      <c r="A1" s="125" t="s">
        <v>71</v>
      </c>
      <c r="B1" s="125"/>
      <c r="C1" s="125"/>
      <c r="D1" s="125"/>
      <c r="E1" s="125"/>
      <c r="F1" s="150" t="str">
        <f>Informática!E1</f>
        <v>Base - Agetop Consultoria Mês base: JUN/2014</v>
      </c>
      <c r="G1"/>
      <c r="H1"/>
      <c r="I1"/>
      <c r="J1"/>
      <c r="K1"/>
    </row>
    <row r="2" spans="1:11" s="36" customFormat="1" ht="19.5" customHeight="1">
      <c r="A2" s="126" t="s">
        <v>85</v>
      </c>
      <c r="B2" s="126"/>
      <c r="C2" s="126"/>
      <c r="D2" s="126"/>
      <c r="E2" s="126"/>
      <c r="F2" s="150"/>
      <c r="G2"/>
      <c r="H2"/>
      <c r="I2"/>
      <c r="J2"/>
      <c r="K2"/>
    </row>
    <row r="3" spans="1:11" s="55" customFormat="1" ht="34.5" customHeight="1">
      <c r="A3" s="125" t="s">
        <v>53</v>
      </c>
      <c r="B3" s="125" t="s">
        <v>27</v>
      </c>
      <c r="C3" s="64" t="s">
        <v>60</v>
      </c>
      <c r="D3" s="64" t="s">
        <v>61</v>
      </c>
      <c r="E3" s="64" t="s">
        <v>62</v>
      </c>
      <c r="F3" s="62" t="s">
        <v>31</v>
      </c>
      <c r="G3"/>
      <c r="H3"/>
      <c r="I3"/>
      <c r="J3"/>
      <c r="K3"/>
    </row>
    <row r="4" spans="1:11" s="55" customFormat="1" ht="12" customHeight="1">
      <c r="A4" s="125"/>
      <c r="B4" s="125"/>
      <c r="C4" s="66" t="s">
        <v>33</v>
      </c>
      <c r="D4" s="66" t="s">
        <v>34</v>
      </c>
      <c r="E4" s="66" t="s">
        <v>35</v>
      </c>
      <c r="F4" s="67" t="s">
        <v>63</v>
      </c>
      <c r="G4"/>
      <c r="H4"/>
      <c r="I4"/>
      <c r="J4"/>
      <c r="K4"/>
    </row>
    <row r="5" spans="1:6" ht="19.5" customHeight="1">
      <c r="A5" s="156" t="s">
        <v>90</v>
      </c>
      <c r="B5" s="52" t="s">
        <v>72</v>
      </c>
      <c r="C5" s="56">
        <v>1</v>
      </c>
      <c r="D5" s="48">
        <v>20</v>
      </c>
      <c r="E5" s="48">
        <v>1530.39</v>
      </c>
      <c r="F5" s="49">
        <f>ROUND(E5*D5*C5,2)</f>
        <v>30607.8</v>
      </c>
    </row>
    <row r="6" spans="1:6" ht="19.5" customHeight="1">
      <c r="A6" s="156"/>
      <c r="B6" s="52" t="s">
        <v>73</v>
      </c>
      <c r="C6" s="56">
        <v>1</v>
      </c>
      <c r="D6" s="48">
        <v>20</v>
      </c>
      <c r="E6" s="48">
        <v>658.19</v>
      </c>
      <c r="F6" s="49">
        <f>ROUND(E6*D6*C6,2)</f>
        <v>13163.8</v>
      </c>
    </row>
    <row r="7" spans="1:6" ht="19.5" customHeight="1">
      <c r="A7" s="105" t="s">
        <v>89</v>
      </c>
      <c r="B7" s="106" t="s">
        <v>74</v>
      </c>
      <c r="C7" s="107">
        <v>1</v>
      </c>
      <c r="D7" s="108">
        <v>20</v>
      </c>
      <c r="E7" s="108">
        <f>E5</f>
        <v>1530.39</v>
      </c>
      <c r="F7" s="109">
        <f>ROUND(E7*D7*C7,2)</f>
        <v>30607.8</v>
      </c>
    </row>
    <row r="8" spans="1:6" ht="19.5" customHeight="1">
      <c r="A8" s="151" t="s">
        <v>56</v>
      </c>
      <c r="B8" s="151"/>
      <c r="C8" s="151"/>
      <c r="D8" s="151"/>
      <c r="E8" s="151"/>
      <c r="F8" s="57">
        <f>SUM(F5:F7)</f>
        <v>74379.4</v>
      </c>
    </row>
    <row r="9" spans="1:6" ht="19.5" customHeight="1">
      <c r="A9" s="41"/>
      <c r="B9" s="41"/>
      <c r="C9" s="42"/>
      <c r="D9" s="42"/>
      <c r="E9" s="42"/>
      <c r="F9" s="43"/>
    </row>
    <row r="10" spans="1:6" ht="19.5" customHeight="1">
      <c r="A10" s="41"/>
      <c r="B10" s="41"/>
      <c r="C10" s="42"/>
      <c r="D10" s="42"/>
      <c r="E10" s="42"/>
      <c r="F10" s="43"/>
    </row>
    <row r="11" spans="1:6" ht="19.5" customHeight="1">
      <c r="A11" s="41"/>
      <c r="B11" s="41"/>
      <c r="C11" s="42"/>
      <c r="D11" s="42"/>
      <c r="E11" s="42"/>
      <c r="F11" s="43"/>
    </row>
    <row r="12" spans="1:6" ht="19.5" customHeight="1">
      <c r="A12" s="41"/>
      <c r="B12" s="41"/>
      <c r="C12" s="44"/>
      <c r="D12" s="44"/>
      <c r="E12" s="44"/>
      <c r="F12" s="41"/>
    </row>
    <row r="13" spans="1:6" ht="19.5" customHeight="1">
      <c r="A13" s="41"/>
      <c r="B13" s="41"/>
      <c r="C13" s="44"/>
      <c r="D13" s="44"/>
      <c r="E13" s="44"/>
      <c r="F13" s="41"/>
    </row>
  </sheetData>
  <sheetProtection/>
  <mergeCells count="7">
    <mergeCell ref="A8:E8"/>
    <mergeCell ref="A3:A4"/>
    <mergeCell ref="A5:A6"/>
    <mergeCell ref="B3:B4"/>
    <mergeCell ref="F1:F2"/>
    <mergeCell ref="A1:E1"/>
    <mergeCell ref="A2:E2"/>
  </mergeCells>
  <printOptions horizontalCentered="1"/>
  <pageMargins left="0.984251968503937" right="0.5905511811023623" top="2.362204724409449" bottom="0.5905511811023623" header="0.5118110236220472" footer="0.5118110236220472"/>
  <pageSetup horizontalDpi="600" verticalDpi="600" orientation="landscape" paperSize="9" scale="12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3"/>
  <sheetViews>
    <sheetView showGridLines="0" zoomScaleSheetLayoutView="100" zoomScalePageLayoutView="0" workbookViewId="0" topLeftCell="A1">
      <selection activeCell="J5" sqref="J5"/>
    </sheetView>
  </sheetViews>
  <sheetFormatPr defaultColWidth="9.140625" defaultRowHeight="15" customHeight="1"/>
  <cols>
    <col min="1" max="1" width="26.8515625" style="2" customWidth="1"/>
    <col min="2" max="2" width="41.28125" style="2" customWidth="1"/>
    <col min="3" max="3" width="8.28125" style="3" customWidth="1"/>
    <col min="4" max="4" width="10.57421875" style="2" customWidth="1"/>
    <col min="5" max="5" width="9.7109375" style="2" customWidth="1"/>
    <col min="6" max="6" width="13.57421875" style="2" customWidth="1"/>
    <col min="7" max="7" width="14.140625" style="2" customWidth="1"/>
    <col min="8" max="8" width="11.140625" style="2" customWidth="1"/>
    <col min="9" max="9" width="9.140625" style="2" customWidth="1"/>
    <col min="11" max="16384" width="9.140625" style="2" customWidth="1"/>
  </cols>
  <sheetData>
    <row r="1" spans="1:10" s="36" customFormat="1" ht="34.5" customHeight="1">
      <c r="A1" s="125" t="s">
        <v>75</v>
      </c>
      <c r="B1" s="125"/>
      <c r="C1" s="125"/>
      <c r="D1" s="125"/>
      <c r="E1" s="125"/>
      <c r="F1" s="125"/>
      <c r="G1" s="128" t="str">
        <f>'Instalações-Mobiliário'!F1:F2</f>
        <v>Base - Agetop Consultoria Mês base: JUN/2014</v>
      </c>
      <c r="J1"/>
    </row>
    <row r="2" spans="1:10" s="36" customFormat="1" ht="19.5" customHeight="1">
      <c r="A2" s="126" t="s">
        <v>21</v>
      </c>
      <c r="B2" s="126"/>
      <c r="C2" s="126"/>
      <c r="D2" s="126"/>
      <c r="E2" s="126"/>
      <c r="F2" s="126"/>
      <c r="G2" s="128"/>
      <c r="J2"/>
    </row>
    <row r="3" spans="1:10" s="58" customFormat="1" ht="26.25" customHeight="1">
      <c r="A3" s="144" t="s">
        <v>76</v>
      </c>
      <c r="B3" s="144" t="s">
        <v>77</v>
      </c>
      <c r="C3" s="144" t="s">
        <v>78</v>
      </c>
      <c r="D3" s="64" t="s">
        <v>79</v>
      </c>
      <c r="E3" s="64" t="s">
        <v>80</v>
      </c>
      <c r="F3" s="64" t="s">
        <v>81</v>
      </c>
      <c r="G3" s="64" t="s">
        <v>31</v>
      </c>
      <c r="J3"/>
    </row>
    <row r="4" spans="1:10" s="58" customFormat="1" ht="12" customHeight="1">
      <c r="A4" s="144"/>
      <c r="B4" s="144"/>
      <c r="C4" s="144"/>
      <c r="D4" s="65" t="s">
        <v>33</v>
      </c>
      <c r="E4" s="65" t="s">
        <v>34</v>
      </c>
      <c r="F4" s="65" t="s">
        <v>35</v>
      </c>
      <c r="G4" s="65" t="s">
        <v>63</v>
      </c>
      <c r="J4"/>
    </row>
    <row r="5" spans="1:7" ht="26.25" customHeight="1">
      <c r="A5" s="117" t="s">
        <v>152</v>
      </c>
      <c r="B5" s="39" t="s">
        <v>150</v>
      </c>
      <c r="C5" s="17" t="s">
        <v>82</v>
      </c>
      <c r="D5" s="56">
        <v>300</v>
      </c>
      <c r="E5" s="48">
        <v>2.0009</v>
      </c>
      <c r="F5" s="48">
        <v>0.26</v>
      </c>
      <c r="G5" s="49">
        <f>ROUND(D5*E5*F5,2)</f>
        <v>156.07</v>
      </c>
    </row>
    <row r="6" spans="1:7" ht="29.25" customHeight="1">
      <c r="A6" s="17" t="s">
        <v>149</v>
      </c>
      <c r="B6" s="39" t="s">
        <v>153</v>
      </c>
      <c r="C6" s="17" t="s">
        <v>82</v>
      </c>
      <c r="D6" s="56">
        <v>550</v>
      </c>
      <c r="E6" s="48">
        <v>2.0009</v>
      </c>
      <c r="F6" s="48">
        <v>0.26</v>
      </c>
      <c r="G6" s="49">
        <f aca="true" t="shared" si="0" ref="G6:G32">ROUND(D6*E6*F6,2)</f>
        <v>286.13</v>
      </c>
    </row>
    <row r="7" spans="1:7" ht="21" customHeight="1">
      <c r="A7" s="140" t="s">
        <v>156</v>
      </c>
      <c r="B7" s="39" t="s">
        <v>157</v>
      </c>
      <c r="C7" s="17" t="s">
        <v>82</v>
      </c>
      <c r="D7" s="56">
        <v>450</v>
      </c>
      <c r="E7" s="48">
        <v>2</v>
      </c>
      <c r="F7" s="48">
        <v>0.26</v>
      </c>
      <c r="G7" s="49">
        <f t="shared" si="0"/>
        <v>234</v>
      </c>
    </row>
    <row r="8" spans="1:7" ht="21" customHeight="1">
      <c r="A8" s="140"/>
      <c r="B8" s="39" t="s">
        <v>158</v>
      </c>
      <c r="C8" s="17" t="s">
        <v>83</v>
      </c>
      <c r="D8" s="56">
        <v>200</v>
      </c>
      <c r="E8" s="48">
        <v>2</v>
      </c>
      <c r="F8" s="48">
        <v>2.11</v>
      </c>
      <c r="G8" s="49">
        <f t="shared" si="0"/>
        <v>844</v>
      </c>
    </row>
    <row r="9" spans="1:7" ht="21" customHeight="1">
      <c r="A9" s="140"/>
      <c r="B9" s="39" t="s">
        <v>151</v>
      </c>
      <c r="C9" s="17" t="s">
        <v>82</v>
      </c>
      <c r="D9" s="56">
        <v>150</v>
      </c>
      <c r="E9" s="48">
        <v>2</v>
      </c>
      <c r="F9" s="48">
        <v>0.26</v>
      </c>
      <c r="G9" s="49">
        <f t="shared" si="0"/>
        <v>78</v>
      </c>
    </row>
    <row r="10" spans="1:7" ht="19.5" customHeight="1">
      <c r="A10" s="140" t="s">
        <v>145</v>
      </c>
      <c r="B10" s="39" t="s">
        <v>102</v>
      </c>
      <c r="C10" s="17" t="s">
        <v>82</v>
      </c>
      <c r="D10" s="56">
        <v>200</v>
      </c>
      <c r="E10" s="48">
        <v>3</v>
      </c>
      <c r="F10" s="48">
        <v>0.26</v>
      </c>
      <c r="G10" s="49">
        <f t="shared" si="0"/>
        <v>156</v>
      </c>
    </row>
    <row r="11" spans="1:7" ht="19.5" customHeight="1">
      <c r="A11" s="140"/>
      <c r="B11" s="39" t="s">
        <v>103</v>
      </c>
      <c r="C11" s="17" t="s">
        <v>82</v>
      </c>
      <c r="D11" s="56">
        <v>200</v>
      </c>
      <c r="E11" s="48">
        <v>3</v>
      </c>
      <c r="F11" s="48">
        <v>0.26</v>
      </c>
      <c r="G11" s="49">
        <f t="shared" si="0"/>
        <v>156</v>
      </c>
    </row>
    <row r="12" spans="1:7" ht="19.5" customHeight="1">
      <c r="A12" s="140"/>
      <c r="B12" s="39" t="s">
        <v>104</v>
      </c>
      <c r="C12" s="17" t="s">
        <v>82</v>
      </c>
      <c r="D12" s="56">
        <v>200</v>
      </c>
      <c r="E12" s="48">
        <v>3</v>
      </c>
      <c r="F12" s="48">
        <v>0.26</v>
      </c>
      <c r="G12" s="49">
        <f t="shared" si="0"/>
        <v>156</v>
      </c>
    </row>
    <row r="13" spans="1:7" ht="19.5" customHeight="1">
      <c r="A13" s="140"/>
      <c r="B13" s="39" t="s">
        <v>105</v>
      </c>
      <c r="C13" s="17" t="s">
        <v>82</v>
      </c>
      <c r="D13" s="56">
        <v>200</v>
      </c>
      <c r="E13" s="48">
        <v>3</v>
      </c>
      <c r="F13" s="48">
        <v>0.26</v>
      </c>
      <c r="G13" s="49">
        <f t="shared" si="0"/>
        <v>156</v>
      </c>
    </row>
    <row r="14" spans="1:7" ht="19.5" customHeight="1">
      <c r="A14" s="140"/>
      <c r="B14" s="39" t="s">
        <v>106</v>
      </c>
      <c r="C14" s="17" t="s">
        <v>82</v>
      </c>
      <c r="D14" s="56">
        <v>200</v>
      </c>
      <c r="E14" s="48">
        <v>3</v>
      </c>
      <c r="F14" s="48">
        <v>0.26</v>
      </c>
      <c r="G14" s="49">
        <f t="shared" si="0"/>
        <v>156</v>
      </c>
    </row>
    <row r="15" spans="1:7" ht="19.5" customHeight="1">
      <c r="A15" s="140"/>
      <c r="B15" s="39" t="s">
        <v>107</v>
      </c>
      <c r="C15" s="17" t="s">
        <v>82</v>
      </c>
      <c r="D15" s="56">
        <v>200</v>
      </c>
      <c r="E15" s="48">
        <v>3</v>
      </c>
      <c r="F15" s="48">
        <v>0.26</v>
      </c>
      <c r="G15" s="49">
        <f t="shared" si="0"/>
        <v>156</v>
      </c>
    </row>
    <row r="16" spans="1:7" ht="19.5" customHeight="1">
      <c r="A16" s="140"/>
      <c r="B16" s="39" t="s">
        <v>108</v>
      </c>
      <c r="C16" s="17" t="s">
        <v>82</v>
      </c>
      <c r="D16" s="56">
        <v>200</v>
      </c>
      <c r="E16" s="48">
        <v>3</v>
      </c>
      <c r="F16" s="48">
        <v>0.26</v>
      </c>
      <c r="G16" s="49">
        <f t="shared" si="0"/>
        <v>156</v>
      </c>
    </row>
    <row r="17" spans="1:7" ht="19.5" customHeight="1">
      <c r="A17" s="140"/>
      <c r="B17" s="39" t="s">
        <v>109</v>
      </c>
      <c r="C17" s="17" t="s">
        <v>82</v>
      </c>
      <c r="D17" s="56">
        <v>200</v>
      </c>
      <c r="E17" s="48">
        <v>3</v>
      </c>
      <c r="F17" s="48">
        <v>0.26</v>
      </c>
      <c r="G17" s="49">
        <f t="shared" si="0"/>
        <v>156</v>
      </c>
    </row>
    <row r="18" spans="1:7" ht="19.5" customHeight="1">
      <c r="A18" s="140"/>
      <c r="B18" s="39" t="s">
        <v>110</v>
      </c>
      <c r="C18" s="17" t="s">
        <v>82</v>
      </c>
      <c r="D18" s="56">
        <v>200</v>
      </c>
      <c r="E18" s="48">
        <v>3</v>
      </c>
      <c r="F18" s="48">
        <v>0.26</v>
      </c>
      <c r="G18" s="49">
        <f t="shared" si="0"/>
        <v>156</v>
      </c>
    </row>
    <row r="19" spans="1:7" ht="19.5" customHeight="1">
      <c r="A19" s="140"/>
      <c r="B19" s="39" t="s">
        <v>111</v>
      </c>
      <c r="C19" s="17" t="s">
        <v>82</v>
      </c>
      <c r="D19" s="56">
        <v>250</v>
      </c>
      <c r="E19" s="48">
        <v>3</v>
      </c>
      <c r="F19" s="48">
        <v>0.26</v>
      </c>
      <c r="G19" s="49">
        <f t="shared" si="0"/>
        <v>195</v>
      </c>
    </row>
    <row r="20" spans="1:7" ht="19.5" customHeight="1">
      <c r="A20" s="140"/>
      <c r="B20" s="39" t="s">
        <v>112</v>
      </c>
      <c r="C20" s="17" t="s">
        <v>82</v>
      </c>
      <c r="D20" s="56">
        <v>250</v>
      </c>
      <c r="E20" s="48">
        <v>3</v>
      </c>
      <c r="F20" s="48">
        <v>0.26</v>
      </c>
      <c r="G20" s="49">
        <f t="shared" si="0"/>
        <v>195</v>
      </c>
    </row>
    <row r="21" spans="1:7" ht="19.5" customHeight="1">
      <c r="A21" s="140"/>
      <c r="B21" s="39" t="s">
        <v>113</v>
      </c>
      <c r="C21" s="17" t="s">
        <v>82</v>
      </c>
      <c r="D21" s="56">
        <v>250</v>
      </c>
      <c r="E21" s="48">
        <v>3</v>
      </c>
      <c r="F21" s="48">
        <v>0.26</v>
      </c>
      <c r="G21" s="49">
        <f t="shared" si="0"/>
        <v>195</v>
      </c>
    </row>
    <row r="22" spans="1:7" ht="19.5" customHeight="1">
      <c r="A22" s="140"/>
      <c r="B22" s="39" t="s">
        <v>114</v>
      </c>
      <c r="C22" s="17" t="s">
        <v>82</v>
      </c>
      <c r="D22" s="56">
        <v>250</v>
      </c>
      <c r="E22" s="48">
        <v>3</v>
      </c>
      <c r="F22" s="48">
        <v>0.26</v>
      </c>
      <c r="G22" s="49">
        <f t="shared" si="0"/>
        <v>195</v>
      </c>
    </row>
    <row r="23" spans="1:7" ht="19.5" customHeight="1">
      <c r="A23" s="140"/>
      <c r="B23" s="39" t="s">
        <v>115</v>
      </c>
      <c r="C23" s="17" t="s">
        <v>82</v>
      </c>
      <c r="D23" s="56">
        <v>200</v>
      </c>
      <c r="E23" s="48">
        <v>3</v>
      </c>
      <c r="F23" s="48">
        <v>0.26</v>
      </c>
      <c r="G23" s="49">
        <f t="shared" si="0"/>
        <v>156</v>
      </c>
    </row>
    <row r="24" spans="1:7" ht="19.5" customHeight="1">
      <c r="A24" s="140"/>
      <c r="B24" s="39" t="s">
        <v>116</v>
      </c>
      <c r="C24" s="17" t="s">
        <v>82</v>
      </c>
      <c r="D24" s="56">
        <v>200</v>
      </c>
      <c r="E24" s="48">
        <v>3</v>
      </c>
      <c r="F24" s="48">
        <v>0.26</v>
      </c>
      <c r="G24" s="49">
        <f t="shared" si="0"/>
        <v>156</v>
      </c>
    </row>
    <row r="25" spans="1:7" ht="19.5" customHeight="1">
      <c r="A25" s="140"/>
      <c r="B25" s="39" t="s">
        <v>117</v>
      </c>
      <c r="C25" s="17" t="s">
        <v>82</v>
      </c>
      <c r="D25" s="56">
        <v>200</v>
      </c>
      <c r="E25" s="48">
        <v>3</v>
      </c>
      <c r="F25" s="48">
        <v>0.26</v>
      </c>
      <c r="G25" s="49">
        <f t="shared" si="0"/>
        <v>156</v>
      </c>
    </row>
    <row r="26" spans="1:7" ht="19.5" customHeight="1">
      <c r="A26" s="140"/>
      <c r="B26" s="39" t="s">
        <v>118</v>
      </c>
      <c r="C26" s="17" t="s">
        <v>82</v>
      </c>
      <c r="D26" s="56">
        <v>200</v>
      </c>
      <c r="E26" s="48">
        <v>3</v>
      </c>
      <c r="F26" s="48">
        <v>0.26</v>
      </c>
      <c r="G26" s="49">
        <f t="shared" si="0"/>
        <v>156</v>
      </c>
    </row>
    <row r="27" spans="1:7" ht="19.5" customHeight="1">
      <c r="A27" s="140"/>
      <c r="B27" s="39" t="s">
        <v>119</v>
      </c>
      <c r="C27" s="17" t="s">
        <v>82</v>
      </c>
      <c r="D27" s="56">
        <v>200</v>
      </c>
      <c r="E27" s="48">
        <v>3</v>
      </c>
      <c r="F27" s="48">
        <v>0.26</v>
      </c>
      <c r="G27" s="49">
        <f t="shared" si="0"/>
        <v>156</v>
      </c>
    </row>
    <row r="28" spans="1:7" ht="19.5" customHeight="1">
      <c r="A28" s="140"/>
      <c r="B28" s="39" t="s">
        <v>120</v>
      </c>
      <c r="C28" s="17" t="s">
        <v>82</v>
      </c>
      <c r="D28" s="56">
        <v>200</v>
      </c>
      <c r="E28" s="48">
        <v>3</v>
      </c>
      <c r="F28" s="48">
        <v>0.26</v>
      </c>
      <c r="G28" s="49">
        <f t="shared" si="0"/>
        <v>156</v>
      </c>
    </row>
    <row r="29" spans="1:7" ht="19.5" customHeight="1">
      <c r="A29" s="140"/>
      <c r="B29" s="39" t="s">
        <v>121</v>
      </c>
      <c r="C29" s="17" t="s">
        <v>82</v>
      </c>
      <c r="D29" s="56">
        <v>200</v>
      </c>
      <c r="E29" s="48">
        <v>3</v>
      </c>
      <c r="F29" s="48">
        <v>0.26</v>
      </c>
      <c r="G29" s="49">
        <f t="shared" si="0"/>
        <v>156</v>
      </c>
    </row>
    <row r="30" spans="1:7" ht="30" customHeight="1">
      <c r="A30" s="140"/>
      <c r="B30" s="39" t="s">
        <v>154</v>
      </c>
      <c r="C30" s="17" t="s">
        <v>82</v>
      </c>
      <c r="D30" s="56">
        <v>200</v>
      </c>
      <c r="E30" s="48">
        <v>3</v>
      </c>
      <c r="F30" s="48">
        <v>0.26</v>
      </c>
      <c r="G30" s="49">
        <f t="shared" si="0"/>
        <v>156</v>
      </c>
    </row>
    <row r="31" spans="1:7" ht="30" customHeight="1">
      <c r="A31" s="140"/>
      <c r="B31" s="39" t="s">
        <v>155</v>
      </c>
      <c r="C31" s="17" t="s">
        <v>82</v>
      </c>
      <c r="D31" s="56">
        <v>200</v>
      </c>
      <c r="E31" s="48">
        <v>3</v>
      </c>
      <c r="F31" s="48">
        <v>0.26</v>
      </c>
      <c r="G31" s="49">
        <f t="shared" si="0"/>
        <v>156</v>
      </c>
    </row>
    <row r="32" spans="1:7" ht="30" customHeight="1">
      <c r="A32" s="17" t="s">
        <v>124</v>
      </c>
      <c r="B32" s="39" t="s">
        <v>123</v>
      </c>
      <c r="C32" s="17" t="s">
        <v>122</v>
      </c>
      <c r="D32" s="56">
        <v>300</v>
      </c>
      <c r="E32" s="48">
        <v>1.00099</v>
      </c>
      <c r="F32" s="48">
        <v>2.11</v>
      </c>
      <c r="G32" s="49">
        <f t="shared" si="0"/>
        <v>633.63</v>
      </c>
    </row>
    <row r="33" spans="1:9" ht="19.5" customHeight="1">
      <c r="A33" s="151" t="s">
        <v>56</v>
      </c>
      <c r="B33" s="151"/>
      <c r="C33" s="151"/>
      <c r="D33" s="151"/>
      <c r="E33" s="151"/>
      <c r="F33" s="151"/>
      <c r="G33" s="57">
        <f>SUM(G5:G32)</f>
        <v>5819.83</v>
      </c>
      <c r="H33"/>
      <c r="I33" s="47"/>
    </row>
  </sheetData>
  <sheetProtection/>
  <mergeCells count="9">
    <mergeCell ref="A2:F2"/>
    <mergeCell ref="G1:G2"/>
    <mergeCell ref="A1:F1"/>
    <mergeCell ref="A33:F33"/>
    <mergeCell ref="A3:A4"/>
    <mergeCell ref="C3:C4"/>
    <mergeCell ref="B3:B4"/>
    <mergeCell ref="A7:A9"/>
    <mergeCell ref="A10:A31"/>
  </mergeCells>
  <printOptions horizontalCentered="1"/>
  <pageMargins left="0.984251968503937" right="0.5905511811023623" top="1.968503937007874" bottom="0.5905511811023623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Benjamim Kennedy Machado da Costa</dc:creator>
  <cp:keywords/>
  <dc:description/>
  <cp:lastModifiedBy>m679003</cp:lastModifiedBy>
  <cp:lastPrinted>2015-03-10T19:04:53Z</cp:lastPrinted>
  <dcterms:created xsi:type="dcterms:W3CDTF">2004-06-21T18:49:42Z</dcterms:created>
  <dcterms:modified xsi:type="dcterms:W3CDTF">2015-03-18T11:35:04Z</dcterms:modified>
  <cp:category/>
  <cp:version/>
  <cp:contentType/>
  <cp:contentStatus/>
</cp:coreProperties>
</file>