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0" windowWidth="19980" windowHeight="8445" tabRatio="899" firstSheet="1" activeTab="11"/>
  </bookViews>
  <sheets>
    <sheet name="Resumo" sheetId="1" r:id="rId1"/>
    <sheet name="Cron.M.Pagamento" sheetId="2" r:id="rId2"/>
    <sheet name="Equipe Técnica" sheetId="3" r:id="rId3"/>
    <sheet name="Veículos" sheetId="4" r:id="rId4"/>
    <sheet name="Equipamentos" sheetId="5" r:id="rId5"/>
    <sheet name="Informática" sheetId="6" r:id="rId6"/>
    <sheet name="Instalações-Mobiliário" sheetId="7" r:id="rId7"/>
    <sheet name="Serviços Gráficos" sheetId="8" r:id="rId8"/>
    <sheet name="Leis Sociais" sheetId="9" r:id="rId9"/>
    <sheet name="Despesas Fiscais" sheetId="10" r:id="rId10"/>
    <sheet name="Custos Administrativos" sheetId="11" r:id="rId11"/>
    <sheet name="Remuneração da Empresa" sheetId="12" r:id="rId12"/>
    <sheet name="Plan1" sheetId="13" r:id="rId13"/>
  </sheets>
  <definedNames>
    <definedName name="_xlnm.Print_Area" localSheetId="1">'Cron.M.Pagamento'!$A$1:$V$16</definedName>
    <definedName name="_xlnm.Print_Area" localSheetId="4">'Equipamentos'!$A$1:$F$9</definedName>
    <definedName name="_xlnm.Print_Area" localSheetId="2">'Equipe Técnica'!$A$1:$I$34</definedName>
    <definedName name="_xlnm.Print_Area" localSheetId="5">'Informática'!$A$1:$E$12</definedName>
    <definedName name="_xlnm.Print_Area" localSheetId="6">'Instalações-Mobiliário'!$A$1:$F$8</definedName>
    <definedName name="_xlnm.Print_Area" localSheetId="8">'Leis Sociais'!$A$1:$C$33</definedName>
    <definedName name="_xlnm.Print_Area" localSheetId="11">'Remuneração da Empresa'!$A$1:$B$9</definedName>
    <definedName name="_xlnm.Print_Area" localSheetId="0">'Resumo'!$A$1:$E$33</definedName>
    <definedName name="_xlnm.Print_Area" localSheetId="7">'Serviços Gráficos'!$A$1:$G$34</definedName>
    <definedName name="_xlnm.Print_Area" localSheetId="3">'Veículos'!$A$1:$F$11</definedName>
    <definedName name="_xlnm.Print_Titles" localSheetId="2">'Equipe Técnica'!$4:$5</definedName>
  </definedNames>
  <calcPr fullCalcOnLoad="1"/>
</workbook>
</file>

<file path=xl/sharedStrings.xml><?xml version="1.0" encoding="utf-8"?>
<sst xmlns="http://schemas.openxmlformats.org/spreadsheetml/2006/main" count="385" uniqueCount="240">
  <si>
    <t>Valor (R$)</t>
  </si>
  <si>
    <t>P1</t>
  </si>
  <si>
    <t>P2</t>
  </si>
  <si>
    <t>P4</t>
  </si>
  <si>
    <t>T0</t>
  </si>
  <si>
    <t>T2</t>
  </si>
  <si>
    <t>TOTAL</t>
  </si>
  <si>
    <t>Discriminação</t>
  </si>
  <si>
    <t>Parcial</t>
  </si>
  <si>
    <t>Total</t>
  </si>
  <si>
    <t>A - EQUIPE TÉCNICA</t>
  </si>
  <si>
    <t>RESUMO DE ORÇAMENTO POR PREÇO GLOBAL</t>
  </si>
  <si>
    <t>Pessoal de Nível Superior</t>
  </si>
  <si>
    <t>Pessoal de Nível Técnico e Auxiliar</t>
  </si>
  <si>
    <t>Pessoal Administrativo</t>
  </si>
  <si>
    <t xml:space="preserve">A.1 - </t>
  </si>
  <si>
    <t xml:space="preserve">A.2 - </t>
  </si>
  <si>
    <t xml:space="preserve">A.3 - </t>
  </si>
  <si>
    <t>% do item "A"</t>
  </si>
  <si>
    <t>B - ENCARGOS SOCIAIS</t>
  </si>
  <si>
    <t>C - CUSTOS ADMINISTRATIVOS</t>
  </si>
  <si>
    <t>D - DESPESAS GERAIS</t>
  </si>
  <si>
    <t>I - CUSTOS DIRETOS (A+B+C+D)</t>
  </si>
  <si>
    <t>II - REMUNERAÇÃO DA EMPRESA</t>
  </si>
  <si>
    <t>III - DESPESAS FISCAIS</t>
  </si>
  <si>
    <t>TOTAL DO ORÇAMENTO I + II + III</t>
  </si>
  <si>
    <t>CRONOGRAMA DE MEDIÇÃO E PAGAMENTO</t>
  </si>
  <si>
    <t>Dias</t>
  </si>
  <si>
    <t>Etapas</t>
  </si>
  <si>
    <t>Relatório Preliminar</t>
  </si>
  <si>
    <t>Relatório Básico</t>
  </si>
  <si>
    <t>Percentual Parcial (%)</t>
  </si>
  <si>
    <t>Valor Parcial (R$)</t>
  </si>
  <si>
    <t>EQUIPE TÉCNICA</t>
  </si>
  <si>
    <t>Atividade</t>
  </si>
  <si>
    <t>Categoria</t>
  </si>
  <si>
    <t>Tipo de Equipe</t>
  </si>
  <si>
    <t>Quant. Equipe</t>
  </si>
  <si>
    <t>Pessoa/Equipe</t>
  </si>
  <si>
    <t>Total (R$)</t>
  </si>
  <si>
    <t>Cód.</t>
  </si>
  <si>
    <t>a</t>
  </si>
  <si>
    <t>b</t>
  </si>
  <si>
    <t>c</t>
  </si>
  <si>
    <t>d</t>
  </si>
  <si>
    <t>Salário/Mês                 (R$)</t>
  </si>
  <si>
    <t>Coordenação</t>
  </si>
  <si>
    <t>Coordenador</t>
  </si>
  <si>
    <t>Chefe de Escritório</t>
  </si>
  <si>
    <t>Digitador</t>
  </si>
  <si>
    <t>A0</t>
  </si>
  <si>
    <t>A2</t>
  </si>
  <si>
    <t>Motorista</t>
  </si>
  <si>
    <t>Aux. Engenheiro</t>
  </si>
  <si>
    <t>Topógrafo Chefe</t>
  </si>
  <si>
    <t>T1</t>
  </si>
  <si>
    <t>Engenheiro Auxiliar</t>
  </si>
  <si>
    <t>Cadista</t>
  </si>
  <si>
    <t>Equipe a - Nível Superior</t>
  </si>
  <si>
    <t>Equipe b - Nível Técnico e Auxiliar</t>
  </si>
  <si>
    <t>Equipe c - Administrativo</t>
  </si>
  <si>
    <t>Atividades</t>
  </si>
  <si>
    <t>Topografia</t>
  </si>
  <si>
    <t>Estudos Geotécnicos</t>
  </si>
  <si>
    <t xml:space="preserve">TOTAL </t>
  </si>
  <si>
    <t>VEÍCULOS</t>
  </si>
  <si>
    <t>Veículo</t>
  </si>
  <si>
    <t>Sedan</t>
  </si>
  <si>
    <t>Unid.</t>
  </si>
  <si>
    <t>Meses</t>
  </si>
  <si>
    <t>Valor Mensal (R$)</t>
  </si>
  <si>
    <t>d = a*b*c</t>
  </si>
  <si>
    <t>EQUIPAMENTOS</t>
  </si>
  <si>
    <t>Equipamento</t>
  </si>
  <si>
    <t>Instrumental de Laboratório de Solos</t>
  </si>
  <si>
    <t>INFORMÁTICA</t>
  </si>
  <si>
    <t>Equipamento                                                                    (depreciação)</t>
  </si>
  <si>
    <t>Notebook</t>
  </si>
  <si>
    <t>Computador + Impressora</t>
  </si>
  <si>
    <t>INSTALAÇÕES E MOBILIÁRIO</t>
  </si>
  <si>
    <t>Aluguel de Escritório</t>
  </si>
  <si>
    <t>Mobiliário de Escritório</t>
  </si>
  <si>
    <t>Aluguel de Laboratório</t>
  </si>
  <si>
    <t>Tipo de Relatório</t>
  </si>
  <si>
    <t>Título</t>
  </si>
  <si>
    <t>Cópia (Tipo)</t>
  </si>
  <si>
    <t>Quant. (folhas)</t>
  </si>
  <si>
    <t>Quant.   (vias)</t>
  </si>
  <si>
    <t>Valor Folhas (R$)</t>
  </si>
  <si>
    <t>A4</t>
  </si>
  <si>
    <t>A1/A3</t>
  </si>
  <si>
    <t>Taxa</t>
  </si>
  <si>
    <t>Grupo A</t>
  </si>
  <si>
    <t>FGTS</t>
  </si>
  <si>
    <t>Subtotal Grupo A</t>
  </si>
  <si>
    <t>Grupo B</t>
  </si>
  <si>
    <t>Férias</t>
  </si>
  <si>
    <t>Subtotal Grupo B</t>
  </si>
  <si>
    <t>Grupo C</t>
  </si>
  <si>
    <t>Subtotal Grupo C</t>
  </si>
  <si>
    <t>Grupo D</t>
  </si>
  <si>
    <t>Subtotal Grupo D</t>
  </si>
  <si>
    <t>PLANILHA DE ENCARGOS DE LEIS SOCIAIS</t>
  </si>
  <si>
    <t>PLANILHA DE DESPESAS FISCAIS</t>
  </si>
  <si>
    <t>PIS</t>
  </si>
  <si>
    <t>COFINS</t>
  </si>
  <si>
    <t>ISS</t>
  </si>
  <si>
    <t>PLANILHA DE CUSTOS ADMINISTRATTIVOS</t>
  </si>
  <si>
    <t>Custos de Capacitação e Atualização Técnica</t>
  </si>
  <si>
    <t>Visitas e Viagens Técnicas</t>
  </si>
  <si>
    <t>Assinatura de Publicações Especializadas</t>
  </si>
  <si>
    <t>Custos de Acesso a Banco de Dados Computadorizados Nacionais/Estrangeiros</t>
  </si>
  <si>
    <t>Mão de Obra Administrativa e Treinamento de Recursos Humanos</t>
  </si>
  <si>
    <t>Desenvolvimento Comercial</t>
  </si>
  <si>
    <t>Outras Despesas</t>
  </si>
  <si>
    <t>Bonificação de Despesas Indiretas</t>
  </si>
  <si>
    <t>Hardware e Software para Aplicações Técnicas</t>
  </si>
  <si>
    <t>Gastos Legais, Bancários e Seguros</t>
  </si>
  <si>
    <t>Comunicações gerais (telefone fixo, fax, telex, malotes, internet)</t>
  </si>
  <si>
    <t>PLANILHA DE REMUNERAÇÃO DA EMPRESA</t>
  </si>
  <si>
    <t>Honorários Pagos a Terceiros (Advogados, Contadores, etc)</t>
  </si>
  <si>
    <t>Orçamento Básico das Obras</t>
  </si>
  <si>
    <t>Manutenção e Automação do Acervo Técnico</t>
  </si>
  <si>
    <t>Despesas Legais, Bancos e Seguros</t>
  </si>
  <si>
    <t>Comunicação (telefone, fax, malote)</t>
  </si>
  <si>
    <t>Honorários (Contadores, Advogados, Auditores)</t>
  </si>
  <si>
    <t>Lote: ÚNICO</t>
  </si>
  <si>
    <t>Desvio de Tráfego</t>
  </si>
  <si>
    <t>Tecnólogo</t>
  </si>
  <si>
    <t>Arquiteto</t>
  </si>
  <si>
    <t>Serviços de campo</t>
  </si>
  <si>
    <t>Administração</t>
  </si>
  <si>
    <t>Terminais e Estações-Estruturas e Arquitetura</t>
  </si>
  <si>
    <t>Nº Meses</t>
  </si>
  <si>
    <t>e=c*d</t>
  </si>
  <si>
    <t>Auxiliar de Engenheiro</t>
  </si>
  <si>
    <t xml:space="preserve">Serviços de Campo </t>
  </si>
  <si>
    <t>Laboratorista de Solos</t>
  </si>
  <si>
    <t>Laboratorista de Concreto</t>
  </si>
  <si>
    <t>Inspetor de Campo</t>
  </si>
  <si>
    <t>Escritório - Relatórios e Medições</t>
  </si>
  <si>
    <t>c = a*b</t>
  </si>
  <si>
    <t>Utilitário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</si>
  <si>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</si>
  <si>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</si>
  <si>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</si>
  <si>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</si>
  <si>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</si>
  <si>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</si>
  <si>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</si>
  <si>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</si>
  <si>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</si>
  <si>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</si>
  <si>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</si>
  <si>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</si>
  <si>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</si>
  <si>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</si>
  <si>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</si>
  <si>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</si>
  <si>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</si>
  <si>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</si>
  <si>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</si>
  <si>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</si>
  <si>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</si>
  <si>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</si>
  <si>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A4/A3</t>
  </si>
  <si>
    <t>"As Built" e Orçamento da Obra</t>
  </si>
  <si>
    <t>Relatório Final Supervisão</t>
  </si>
  <si>
    <t>Relatório de Andamento - RA 1</t>
  </si>
  <si>
    <t xml:space="preserve">Prazo = </t>
  </si>
  <si>
    <t>D.1 - Veículos</t>
  </si>
  <si>
    <t>D.2 - Equipamentos</t>
  </si>
  <si>
    <t>D.3 - Informática</t>
  </si>
  <si>
    <t>D.4 - Instalações e Mobiliário</t>
  </si>
  <si>
    <t>D.5 - Serviços Gráficos</t>
  </si>
  <si>
    <t>Instrumental de Topografia</t>
  </si>
  <si>
    <t>T4</t>
  </si>
  <si>
    <t>Ordem de Serviço</t>
  </si>
  <si>
    <t xml:space="preserve">Relatórios Periódicos </t>
  </si>
  <si>
    <t>Engenheiro Pleno</t>
  </si>
  <si>
    <t>Engenheiro Sênior</t>
  </si>
  <si>
    <t>Eng. Civil Benjamin Kennedy M Costa</t>
  </si>
  <si>
    <t>Serviços de Supervisão e Fiscalização Para as Obras de Implantação do "BRT"</t>
  </si>
  <si>
    <t>DISCRIMINAÇÃO</t>
  </si>
  <si>
    <t>TAXA</t>
  </si>
  <si>
    <t>TOTAL SOBRE PREÇO DE VENDA (PV)</t>
  </si>
  <si>
    <t>TOTAL SOBRE CUSTO = (1/(1-PV))-1</t>
  </si>
  <si>
    <t>ENCARGOS SOCIAIS</t>
  </si>
  <si>
    <t>INSTRUÇÃO DE SERVIÇO DG nº 03/2012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</si>
  <si>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</si>
  <si>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</si>
  <si>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</si>
  <si>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</si>
  <si>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</si>
  <si>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</si>
  <si>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</si>
  <si>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Aviso prévio trabalhado (90%)</t>
  </si>
  <si>
    <t>Auxílio enfermidade</t>
  </si>
  <si>
    <t>Gratificação natalina (13º salário)</t>
  </si>
  <si>
    <t>Aviso prévio indenizado</t>
  </si>
  <si>
    <t>Licença paternidade</t>
  </si>
  <si>
    <t>Ausência abonada</t>
  </si>
  <si>
    <t>Acidentes no trabalho</t>
  </si>
  <si>
    <t>Depósito por rescisão sem justa causa</t>
  </si>
  <si>
    <t>Adicional por aviso prévio</t>
  </si>
  <si>
    <t>Aviso prévio indenizado (10%)</t>
  </si>
  <si>
    <t>Indenização adicional</t>
  </si>
  <si>
    <t>Reincidência Grupo (A) sobre o Grupo (B)</t>
  </si>
  <si>
    <t>Reincidência do FGTS sobre o 13º salário</t>
  </si>
  <si>
    <t>Reincidência FGTS sobre aviso prévio</t>
  </si>
  <si>
    <t>Grupo E</t>
  </si>
  <si>
    <t>Encargos complemtares obrigatórios</t>
  </si>
  <si>
    <t>Subtotal Grupo E</t>
  </si>
  <si>
    <t>Mês base: SET/2014</t>
  </si>
  <si>
    <t>Relatório de Andamento - RA 2</t>
  </si>
  <si>
    <t>Relatório de Andamento</t>
  </si>
  <si>
    <t>Relatório de Estudos Preliminares</t>
  </si>
  <si>
    <t>Relatório do Projeto Básico</t>
  </si>
  <si>
    <t>Relatório Básico de Execução</t>
  </si>
  <si>
    <t>A adoção dos novos percentuais de encargos sociais e custos administrativos da Tabela de Consultoria do DNIT, instituída por meio da Instrução de Serviço DG nº 03/2012, refere-se à crítica realizada pelo Tribunal de Contas da União em estudo prévio realizado pelo IBEC/DNIT, constituindo-se em recomendação constante do Ofício nº 535/2011-TCU/SECOB-1 (Processo TC-002.546/2011-6).</t>
  </si>
  <si>
    <t>Controle Tecnológico</t>
  </si>
  <si>
    <t>Instrumental de Laboratório de Betume</t>
  </si>
  <si>
    <t xml:space="preserve">Cadastros, Sinalização e Obras Complementares </t>
  </si>
  <si>
    <t>P0</t>
  </si>
  <si>
    <t>Laboratorista de Betume</t>
  </si>
  <si>
    <t>% do item "I"</t>
  </si>
  <si>
    <t>% dos itens "I + II"</t>
  </si>
  <si>
    <t>Percentual Acumulado (%)</t>
  </si>
  <si>
    <t>Valor Acumulado (R$)</t>
  </si>
  <si>
    <t>Aux. de Topografia/Geotecnia</t>
  </si>
  <si>
    <t xml:space="preserve">Quant.                  </t>
  </si>
  <si>
    <t>QUADRO 05</t>
  </si>
  <si>
    <t>Eng. Pleno</t>
  </si>
  <si>
    <t xml:space="preserve">Relatórios Mensais de Supervisão </t>
  </si>
  <si>
    <t>Orçamentos e Plano de Execução de Obras</t>
  </si>
  <si>
    <t>Instrumental de Laboratório de Concreto</t>
  </si>
  <si>
    <t>1.0</t>
  </si>
  <si>
    <t>Goiânia, 12 de Janeiro de 2015</t>
  </si>
  <si>
    <t>Lote:ÚNICO</t>
  </si>
  <si>
    <t>SERVIÇOS GRÁFICOS - CORREDOR GOIÁS BRT NS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</si>
</sst>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\ &quot; dias&quot;"/>
    <numFmt numFmtId="166" formatCode="0.0"/>
    <numFmt numFmtId="167" formatCode="&quot;R$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4" fillId="0" borderId="10" xfId="5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/>
    </xf>
    <xf numFmtId="4" fontId="5" fillId="0" borderId="10" xfId="54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5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54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165" fontId="5" fillId="0" borderId="12" xfId="0" applyNumberFormat="1" applyFont="1" applyFill="1" applyBorder="1" applyAlignment="1">
      <alignment horizontal="left" vertical="center"/>
    </xf>
    <xf numFmtId="164" fontId="5" fillId="0" borderId="13" xfId="54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5" fillId="0" borderId="22" xfId="54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0" fontId="5" fillId="0" borderId="17" xfId="52" applyNumberFormat="1" applyFont="1" applyFill="1" applyBorder="1" applyAlignment="1">
      <alignment horizontal="center" vertical="center"/>
    </xf>
    <xf numFmtId="167" fontId="5" fillId="0" borderId="20" xfId="54" applyNumberFormat="1" applyFont="1" applyFill="1" applyBorder="1" applyAlignment="1">
      <alignment horizontal="center" vertical="center" wrapText="1"/>
    </xf>
    <xf numFmtId="4" fontId="5" fillId="0" borderId="20" xfId="54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10" fontId="5" fillId="0" borderId="21" xfId="54" applyNumberFormat="1" applyFont="1" applyFill="1" applyBorder="1" applyAlignment="1">
      <alignment horizontal="center" vertical="center" wrapText="1"/>
    </xf>
    <xf numFmtId="4" fontId="5" fillId="0" borderId="21" xfId="54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7" xfId="54" applyNumberFormat="1" applyFont="1" applyFill="1" applyBorder="1" applyAlignment="1">
      <alignment horizontal="center" vertical="center" wrapText="1"/>
    </xf>
    <xf numFmtId="10" fontId="5" fillId="0" borderId="17" xfId="54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24" xfId="54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167" fontId="5" fillId="33" borderId="24" xfId="54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164" fontId="4" fillId="0" borderId="10" xfId="54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10" xfId="54" applyNumberFormat="1" applyFont="1" applyFill="1" applyBorder="1" applyAlignment="1">
      <alignment horizontal="center" vertical="center" wrapText="1"/>
    </xf>
    <xf numFmtId="4" fontId="5" fillId="34" borderId="10" xfId="54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4</xdr:row>
      <xdr:rowOff>0</xdr:rowOff>
    </xdr:from>
    <xdr:to>
      <xdr:col>0</xdr:col>
      <xdr:colOff>962025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620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523875</xdr:colOff>
      <xdr:row>0</xdr:row>
      <xdr:rowOff>38100</xdr:rowOff>
    </xdr:from>
    <xdr:to>
      <xdr:col>4</xdr:col>
      <xdr:colOff>733425</xdr:colOff>
      <xdr:row>3</xdr:row>
      <xdr:rowOff>152400</xdr:rowOff>
    </xdr:to>
    <xdr:pic>
      <xdr:nvPicPr>
        <xdr:cNvPr id="2" name="Imagem 3" descr="Sem Títu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81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142875</xdr:rowOff>
    </xdr:from>
    <xdr:to>
      <xdr:col>1</xdr:col>
      <xdr:colOff>295275</xdr:colOff>
      <xdr:row>3</xdr:row>
      <xdr:rowOff>28575</xdr:rowOff>
    </xdr:to>
    <xdr:pic>
      <xdr:nvPicPr>
        <xdr:cNvPr id="3" name="Imagem 4" descr="novo%20logo%20CMT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4287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0</xdr:col>
      <xdr:colOff>1152525</xdr:colOff>
      <xdr:row>0</xdr:row>
      <xdr:rowOff>647700</xdr:rowOff>
    </xdr:to>
    <xdr:pic>
      <xdr:nvPicPr>
        <xdr:cNvPr id="1" name="Imagem 2" descr="novo%20logo%20CMT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466725</xdr:colOff>
      <xdr:row>0</xdr:row>
      <xdr:rowOff>133350</xdr:rowOff>
    </xdr:from>
    <xdr:to>
      <xdr:col>21</xdr:col>
      <xdr:colOff>771525</xdr:colOff>
      <xdr:row>0</xdr:row>
      <xdr:rowOff>695325</xdr:rowOff>
    </xdr:to>
    <xdr:pic>
      <xdr:nvPicPr>
        <xdr:cNvPr id="2" name="Imagem 3" descr="Sem Título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74300" y="1333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SheetLayoutView="100" zoomScalePageLayoutView="0" workbookViewId="0" topLeftCell="A16">
      <selection activeCell="A31" sqref="A31"/>
    </sheetView>
  </sheetViews>
  <sheetFormatPr defaultColWidth="9.140625" defaultRowHeight="12.75"/>
  <cols>
    <col min="1" max="1" width="16.00390625" style="35" customWidth="1"/>
    <col min="2" max="3" width="24.7109375" style="35" customWidth="1"/>
    <col min="4" max="4" width="18.140625" style="36" customWidth="1"/>
    <col min="5" max="5" width="16.8515625" style="36" bestFit="1" customWidth="1"/>
    <col min="6" max="6" width="14.00390625" style="22" bestFit="1" customWidth="1"/>
    <col min="7" max="7" width="14.00390625" style="0" bestFit="1" customWidth="1"/>
    <col min="8" max="8" width="10.28125" style="0" bestFit="1" customWidth="1"/>
    <col min="9" max="9" width="12.8515625" style="22" bestFit="1" customWidth="1"/>
    <col min="10" max="16384" width="9.140625" style="22" customWidth="1"/>
  </cols>
  <sheetData>
    <row r="1" spans="1:5" ht="16.5">
      <c r="A1" s="18"/>
      <c r="B1" s="19"/>
      <c r="C1" s="19"/>
      <c r="D1" s="20"/>
      <c r="E1" s="21"/>
    </row>
    <row r="2" spans="1:5" ht="16.5">
      <c r="A2" s="141"/>
      <c r="B2" s="23"/>
      <c r="C2" s="23"/>
      <c r="D2" s="24"/>
      <c r="E2" s="140"/>
    </row>
    <row r="3" spans="1:5" ht="16.5">
      <c r="A3" s="141"/>
      <c r="B3" s="23"/>
      <c r="C3" s="23"/>
      <c r="D3" s="24"/>
      <c r="E3" s="140"/>
    </row>
    <row r="4" spans="1:5" ht="16.5">
      <c r="A4" s="141"/>
      <c r="B4" s="23"/>
      <c r="C4" s="23"/>
      <c r="D4" s="24"/>
      <c r="E4" s="140"/>
    </row>
    <row r="5" spans="1:5" ht="29.25" customHeight="1">
      <c r="A5" s="14" t="s">
        <v>231</v>
      </c>
      <c r="B5" s="133" t="s">
        <v>182</v>
      </c>
      <c r="C5" s="134"/>
      <c r="D5" s="134"/>
      <c r="E5" s="135"/>
    </row>
    <row r="6" spans="1:5" ht="24.75" customHeight="1">
      <c r="A6" s="131" t="s">
        <v>11</v>
      </c>
      <c r="B6" s="131"/>
      <c r="C6" s="131"/>
      <c r="D6" s="131"/>
      <c r="E6" s="132" t="s">
        <v>213</v>
      </c>
    </row>
    <row r="7" spans="1:8" s="27" customFormat="1" ht="21.75" customHeight="1">
      <c r="A7" s="136" t="str">
        <f>Veículos!A2</f>
        <v>Lote: ÚNICO</v>
      </c>
      <c r="B7" s="136"/>
      <c r="C7" s="136"/>
      <c r="D7" s="136"/>
      <c r="E7" s="132"/>
      <c r="G7"/>
      <c r="H7"/>
    </row>
    <row r="8" spans="1:5" ht="21.75" customHeight="1">
      <c r="A8" s="131" t="s">
        <v>7</v>
      </c>
      <c r="B8" s="131"/>
      <c r="C8" s="131"/>
      <c r="D8" s="131" t="s">
        <v>0</v>
      </c>
      <c r="E8" s="131"/>
    </row>
    <row r="9" spans="1:5" ht="21.75" customHeight="1">
      <c r="A9" s="131"/>
      <c r="B9" s="131"/>
      <c r="C9" s="131"/>
      <c r="D9" s="13" t="s">
        <v>8</v>
      </c>
      <c r="E9" s="13" t="s">
        <v>9</v>
      </c>
    </row>
    <row r="10" spans="1:8" s="28" customFormat="1" ht="21.75" customHeight="1">
      <c r="A10" s="125" t="s">
        <v>10</v>
      </c>
      <c r="B10" s="126"/>
      <c r="C10" s="126"/>
      <c r="D10" s="127">
        <f>SUM(D11:D13)</f>
        <v>2973688.2</v>
      </c>
      <c r="E10" s="128"/>
      <c r="G10"/>
      <c r="H10"/>
    </row>
    <row r="11" spans="1:8" s="85" customFormat="1" ht="21.75" customHeight="1">
      <c r="A11" s="29" t="s">
        <v>15</v>
      </c>
      <c r="B11" s="124" t="s">
        <v>12</v>
      </c>
      <c r="C11" s="124"/>
      <c r="D11" s="16">
        <f>'Equipe Técnica'!I32</f>
        <v>1512502.8</v>
      </c>
      <c r="E11" s="16"/>
      <c r="G11"/>
      <c r="H11"/>
    </row>
    <row r="12" spans="1:8" s="85" customFormat="1" ht="21.75" customHeight="1">
      <c r="A12" s="29" t="s">
        <v>16</v>
      </c>
      <c r="B12" s="124" t="s">
        <v>13</v>
      </c>
      <c r="C12" s="124"/>
      <c r="D12" s="16">
        <f>'Equipe Técnica'!I33</f>
        <v>1206237.8</v>
      </c>
      <c r="E12" s="16"/>
      <c r="G12"/>
      <c r="H12"/>
    </row>
    <row r="13" spans="1:8" s="85" customFormat="1" ht="21.75" customHeight="1">
      <c r="A13" s="29" t="s">
        <v>17</v>
      </c>
      <c r="B13" s="124" t="s">
        <v>14</v>
      </c>
      <c r="C13" s="124"/>
      <c r="D13" s="16">
        <f>'Equipe Técnica'!I34</f>
        <v>254947.60000000003</v>
      </c>
      <c r="E13" s="16"/>
      <c r="G13"/>
      <c r="H13"/>
    </row>
    <row r="14" spans="1:8" s="28" customFormat="1" ht="21.75" customHeight="1">
      <c r="A14" s="125" t="s">
        <v>19</v>
      </c>
      <c r="B14" s="126"/>
      <c r="C14" s="130"/>
      <c r="D14" s="127">
        <f>D15</f>
        <v>2499087.5632800004</v>
      </c>
      <c r="E14" s="128"/>
      <c r="G14"/>
      <c r="H14"/>
    </row>
    <row r="15" spans="1:8" s="27" customFormat="1" ht="21.75" customHeight="1">
      <c r="A15" s="73" t="s">
        <v>91</v>
      </c>
      <c r="B15" s="84">
        <v>0.8404</v>
      </c>
      <c r="C15" s="64" t="s">
        <v>18</v>
      </c>
      <c r="D15" s="16">
        <f>D10*B15</f>
        <v>2499087.5632800004</v>
      </c>
      <c r="E15" s="16"/>
      <c r="G15"/>
      <c r="H15"/>
    </row>
    <row r="16" spans="1:8" s="28" customFormat="1" ht="21.75" customHeight="1">
      <c r="A16" s="125" t="s">
        <v>20</v>
      </c>
      <c r="B16" s="130"/>
      <c r="C16" s="130"/>
      <c r="D16" s="127">
        <f>D17</f>
        <v>892106.4600000001</v>
      </c>
      <c r="E16" s="128"/>
      <c r="G16"/>
      <c r="H16"/>
    </row>
    <row r="17" spans="1:8" s="28" customFormat="1" ht="21.75" customHeight="1">
      <c r="A17" s="73" t="s">
        <v>91</v>
      </c>
      <c r="B17" s="90">
        <v>0.3</v>
      </c>
      <c r="C17" s="64" t="s">
        <v>18</v>
      </c>
      <c r="D17" s="16">
        <f>D10*B17</f>
        <v>892106.4600000001</v>
      </c>
      <c r="E17" s="30"/>
      <c r="G17"/>
      <c r="H17"/>
    </row>
    <row r="18" spans="1:8" s="28" customFormat="1" ht="21.75" customHeight="1">
      <c r="A18" s="125" t="s">
        <v>21</v>
      </c>
      <c r="B18" s="130"/>
      <c r="C18" s="130"/>
      <c r="D18" s="127">
        <f>SUM(D19:D23)</f>
        <v>652276.2399999999</v>
      </c>
      <c r="E18" s="128"/>
      <c r="G18"/>
      <c r="H18"/>
    </row>
    <row r="19" spans="1:8" s="27" customFormat="1" ht="21.75" customHeight="1">
      <c r="A19" s="124" t="s">
        <v>170</v>
      </c>
      <c r="B19" s="124"/>
      <c r="C19" s="124"/>
      <c r="D19" s="16">
        <f>Veículos!F11</f>
        <v>302898.19999999995</v>
      </c>
      <c r="E19" s="16"/>
      <c r="G19"/>
      <c r="H19"/>
    </row>
    <row r="20" spans="1:8" s="27" customFormat="1" ht="21.75" customHeight="1">
      <c r="A20" s="124" t="s">
        <v>171</v>
      </c>
      <c r="B20" s="124"/>
      <c r="C20" s="124"/>
      <c r="D20" s="16">
        <f>Equipamentos!F9</f>
        <v>225076.40000000002</v>
      </c>
      <c r="E20" s="16"/>
      <c r="G20"/>
      <c r="H20"/>
    </row>
    <row r="21" spans="1:8" s="27" customFormat="1" ht="21.75" customHeight="1">
      <c r="A21" s="124" t="s">
        <v>172</v>
      </c>
      <c r="B21" s="124"/>
      <c r="C21" s="124"/>
      <c r="D21" s="16">
        <f>Informática!E12</f>
        <v>42900</v>
      </c>
      <c r="E21" s="16"/>
      <c r="G21"/>
      <c r="H21"/>
    </row>
    <row r="22" spans="1:8" s="27" customFormat="1" ht="21.75" customHeight="1">
      <c r="A22" s="124" t="s">
        <v>173</v>
      </c>
      <c r="B22" s="124"/>
      <c r="C22" s="124"/>
      <c r="D22" s="16">
        <f>'Instalações-Mobiliário'!F8</f>
        <v>75581.79999999999</v>
      </c>
      <c r="E22" s="16"/>
      <c r="G22"/>
      <c r="H22"/>
    </row>
    <row r="23" spans="1:8" s="27" customFormat="1" ht="21.75" customHeight="1">
      <c r="A23" s="124" t="s">
        <v>174</v>
      </c>
      <c r="B23" s="124"/>
      <c r="C23" s="124"/>
      <c r="D23" s="16">
        <f>'Serviços Gráficos'!G34</f>
        <v>5819.84</v>
      </c>
      <c r="E23" s="16"/>
      <c r="G23"/>
      <c r="H23"/>
    </row>
    <row r="24" spans="1:8" s="28" customFormat="1" ht="21.75" customHeight="1">
      <c r="A24" s="125" t="s">
        <v>22</v>
      </c>
      <c r="B24" s="126"/>
      <c r="C24" s="126"/>
      <c r="D24" s="127">
        <f>D18+D16+D14+D10</f>
        <v>7017158.463280001</v>
      </c>
      <c r="E24" s="128"/>
      <c r="G24"/>
      <c r="H24"/>
    </row>
    <row r="25" spans="1:8" s="28" customFormat="1" ht="21.75" customHeight="1">
      <c r="A25" s="125" t="s">
        <v>23</v>
      </c>
      <c r="B25" s="126"/>
      <c r="C25" s="126"/>
      <c r="D25" s="127">
        <f>D26</f>
        <v>842059.0155936001</v>
      </c>
      <c r="E25" s="128"/>
      <c r="G25"/>
      <c r="H25"/>
    </row>
    <row r="26" spans="1:8" s="28" customFormat="1" ht="21.75" customHeight="1">
      <c r="A26" s="73" t="s">
        <v>91</v>
      </c>
      <c r="B26" s="90">
        <v>0.12</v>
      </c>
      <c r="C26" s="63" t="s">
        <v>225</v>
      </c>
      <c r="D26" s="16">
        <f>D24*B26</f>
        <v>842059.0155936001</v>
      </c>
      <c r="E26" s="30"/>
      <c r="G26"/>
      <c r="H26"/>
    </row>
    <row r="27" spans="1:8" s="28" customFormat="1" ht="21.75" customHeight="1">
      <c r="A27" s="125" t="s">
        <v>24</v>
      </c>
      <c r="B27" s="126"/>
      <c r="C27" s="126"/>
      <c r="D27" s="129">
        <f>D28</f>
        <v>1306201.9449887923</v>
      </c>
      <c r="E27" s="128"/>
      <c r="G27"/>
      <c r="H27"/>
    </row>
    <row r="28" spans="1:8" s="28" customFormat="1" ht="21.75" customHeight="1">
      <c r="A28" s="73" t="s">
        <v>91</v>
      </c>
      <c r="B28" s="90">
        <v>0.1662</v>
      </c>
      <c r="C28" s="74" t="s">
        <v>226</v>
      </c>
      <c r="D28" s="16">
        <f>(D24+D25)*B28</f>
        <v>1306201.9449887923</v>
      </c>
      <c r="E28" s="30"/>
      <c r="G28"/>
      <c r="H28"/>
    </row>
    <row r="29" spans="1:8" s="28" customFormat="1" ht="21.75" customHeight="1">
      <c r="A29" s="137" t="s">
        <v>25</v>
      </c>
      <c r="B29" s="138"/>
      <c r="C29" s="139"/>
      <c r="D29" s="127">
        <f>D24+D25+D27</f>
        <v>9165419.423862394</v>
      </c>
      <c r="E29" s="128"/>
      <c r="F29" s="101"/>
      <c r="G29" s="102"/>
      <c r="H29"/>
    </row>
    <row r="30" spans="1:8" s="27" customFormat="1" ht="21.75" customHeight="1">
      <c r="A30" s="122" t="s">
        <v>169</v>
      </c>
      <c r="B30" s="75">
        <v>600</v>
      </c>
      <c r="C30" s="123"/>
      <c r="D30" s="123"/>
      <c r="E30" s="76"/>
      <c r="G30"/>
      <c r="H30"/>
    </row>
    <row r="31" spans="1:8" s="27" customFormat="1" ht="21.75" customHeight="1">
      <c r="A31" s="77" t="s">
        <v>237</v>
      </c>
      <c r="B31" s="78"/>
      <c r="C31" s="79"/>
      <c r="D31" s="80"/>
      <c r="E31" s="81"/>
      <c r="G31"/>
      <c r="H31"/>
    </row>
    <row r="32" spans="1:5" ht="30" customHeight="1">
      <c r="A32" s="55"/>
      <c r="B32" s="23"/>
      <c r="C32" s="23"/>
      <c r="D32" s="24"/>
      <c r="E32" s="121"/>
    </row>
    <row r="33" spans="1:5" ht="16.5">
      <c r="A33" s="25" t="s">
        <v>181</v>
      </c>
      <c r="B33" s="26"/>
      <c r="C33" s="26"/>
      <c r="D33" s="82"/>
      <c r="E33" s="83"/>
    </row>
    <row r="34" spans="1:5" ht="16.5">
      <c r="A34" s="33"/>
      <c r="B34" s="33"/>
      <c r="C34" s="33"/>
      <c r="D34" s="34"/>
      <c r="E34" s="34"/>
    </row>
    <row r="35" spans="1:5" ht="16.5">
      <c r="A35" s="33"/>
      <c r="B35" s="33"/>
      <c r="C35" s="33"/>
      <c r="D35" s="34"/>
      <c r="E35" s="34"/>
    </row>
  </sheetData>
  <sheetProtection/>
  <mergeCells count="32">
    <mergeCell ref="D29:E29"/>
    <mergeCell ref="A29:C29"/>
    <mergeCell ref="E2:E4"/>
    <mergeCell ref="A2:A4"/>
    <mergeCell ref="A24:C24"/>
    <mergeCell ref="A16:C16"/>
    <mergeCell ref="A19:C19"/>
    <mergeCell ref="B11:C11"/>
    <mergeCell ref="B12:C12"/>
    <mergeCell ref="A8:C9"/>
    <mergeCell ref="A22:C22"/>
    <mergeCell ref="B5:E5"/>
    <mergeCell ref="D10:E10"/>
    <mergeCell ref="D14:E14"/>
    <mergeCell ref="D16:E16"/>
    <mergeCell ref="D18:E18"/>
    <mergeCell ref="A6:D6"/>
    <mergeCell ref="A10:C10"/>
    <mergeCell ref="A7:D7"/>
    <mergeCell ref="A20:C20"/>
    <mergeCell ref="A21:C21"/>
    <mergeCell ref="A18:C18"/>
    <mergeCell ref="D8:E8"/>
    <mergeCell ref="E6:E7"/>
    <mergeCell ref="B13:C13"/>
    <mergeCell ref="A14:C14"/>
    <mergeCell ref="A23:C23"/>
    <mergeCell ref="A25:C25"/>
    <mergeCell ref="D25:E25"/>
    <mergeCell ref="D27:E27"/>
    <mergeCell ref="D24:E24"/>
    <mergeCell ref="A27:C27"/>
  </mergeCells>
  <printOptions horizontalCentered="1"/>
  <pageMargins left="0.3937007874015748" right="0.3937007874015748" top="1.5748031496062993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49.8515625" style="2" customWidth="1"/>
    <col min="2" max="2" width="12.421875" style="6" customWidth="1"/>
    <col min="3" max="16384" width="9.140625" style="2" customWidth="1"/>
  </cols>
  <sheetData>
    <row r="1" spans="1:2" ht="30" customHeight="1">
      <c r="A1" s="137" t="s">
        <v>103</v>
      </c>
      <c r="B1" s="139"/>
    </row>
    <row r="2" spans="1:2" ht="19.5" customHeight="1">
      <c r="A2" s="13" t="s">
        <v>183</v>
      </c>
      <c r="B2" s="13" t="s">
        <v>184</v>
      </c>
    </row>
    <row r="3" spans="1:2" ht="19.5" customHeight="1">
      <c r="A3" s="32" t="s">
        <v>104</v>
      </c>
      <c r="B3" s="31">
        <v>0.0165</v>
      </c>
    </row>
    <row r="4" spans="1:2" ht="19.5" customHeight="1">
      <c r="A4" s="32" t="s">
        <v>105</v>
      </c>
      <c r="B4" s="31">
        <v>0.076</v>
      </c>
    </row>
    <row r="5" spans="1:2" ht="19.5" customHeight="1">
      <c r="A5" s="32" t="s">
        <v>106</v>
      </c>
      <c r="B5" s="31">
        <v>0.05</v>
      </c>
    </row>
    <row r="6" spans="1:2" ht="19.5" customHeight="1">
      <c r="A6" s="13" t="s">
        <v>185</v>
      </c>
      <c r="B6" s="60">
        <f>SUM(B3:B5)</f>
        <v>0.14250000000000002</v>
      </c>
    </row>
    <row r="7" spans="1:2" ht="19.5" customHeight="1">
      <c r="A7" s="13" t="s">
        <v>186</v>
      </c>
      <c r="B7" s="60">
        <f>(1/(1-B6))-1</f>
        <v>0.16618075801749277</v>
      </c>
    </row>
    <row r="8" ht="15">
      <c r="B8" s="61"/>
    </row>
    <row r="9" ht="15">
      <c r="B9" s="61"/>
    </row>
    <row r="10" ht="15">
      <c r="B10" s="61"/>
    </row>
    <row r="11" ht="15">
      <c r="B11" s="61"/>
    </row>
    <row r="12" ht="15">
      <c r="B12" s="61"/>
    </row>
    <row r="13" ht="15">
      <c r="B13" s="2"/>
    </row>
    <row r="14" ht="15">
      <c r="B14" s="61"/>
    </row>
    <row r="15" ht="15">
      <c r="B15" s="61"/>
    </row>
    <row r="16" ht="15">
      <c r="B16" s="2"/>
    </row>
    <row r="17" ht="15">
      <c r="B17" s="61"/>
    </row>
    <row r="18" ht="15">
      <c r="B18" s="61"/>
    </row>
    <row r="19" ht="15">
      <c r="B19" s="61"/>
    </row>
    <row r="20" ht="15">
      <c r="B20" s="61"/>
    </row>
  </sheetData>
  <sheetProtection/>
  <mergeCells count="1">
    <mergeCell ref="A1:B1"/>
  </mergeCells>
  <printOptions/>
  <pageMargins left="0.7874015748031497" right="0.7874015748031497" top="2.362204724409449" bottom="0.984251968503937" header="0.5118110236220472" footer="0.5118110236220472"/>
  <pageSetup horizontalDpi="600" verticalDpi="600"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70.7109375" style="2" customWidth="1"/>
    <col min="2" max="2" width="9.7109375" style="6" bestFit="1" customWidth="1"/>
    <col min="3" max="16384" width="9.140625" style="2" customWidth="1"/>
  </cols>
  <sheetData>
    <row r="1" spans="1:2" ht="30" customHeight="1">
      <c r="A1" s="137" t="s">
        <v>107</v>
      </c>
      <c r="B1" s="139"/>
    </row>
    <row r="2" spans="1:2" ht="19.5" customHeight="1">
      <c r="A2" s="65" t="s">
        <v>183</v>
      </c>
      <c r="B2" s="13" t="s">
        <v>184</v>
      </c>
    </row>
    <row r="3" spans="1:2" ht="19.5" customHeight="1">
      <c r="A3" s="32" t="s">
        <v>108</v>
      </c>
      <c r="B3" s="31">
        <v>0.025</v>
      </c>
    </row>
    <row r="4" spans="1:2" ht="19.5" customHeight="1">
      <c r="A4" s="32" t="s">
        <v>109</v>
      </c>
      <c r="B4" s="31">
        <v>0.02</v>
      </c>
    </row>
    <row r="5" spans="1:2" ht="19.5" customHeight="1">
      <c r="A5" s="32" t="s">
        <v>110</v>
      </c>
      <c r="B5" s="31">
        <v>0.05</v>
      </c>
    </row>
    <row r="6" spans="1:2" ht="19.5" customHeight="1">
      <c r="A6" s="32" t="s">
        <v>122</v>
      </c>
      <c r="B6" s="31">
        <v>0.01</v>
      </c>
    </row>
    <row r="7" spans="1:2" ht="19.5" customHeight="1">
      <c r="A7" s="32" t="s">
        <v>111</v>
      </c>
      <c r="B7" s="31">
        <v>0.025</v>
      </c>
    </row>
    <row r="8" spans="1:2" ht="19.5" customHeight="1">
      <c r="A8" s="32" t="s">
        <v>112</v>
      </c>
      <c r="B8" s="31">
        <v>0.1</v>
      </c>
    </row>
    <row r="9" spans="1:2" ht="19.5" customHeight="1">
      <c r="A9" s="32" t="s">
        <v>113</v>
      </c>
      <c r="B9" s="31">
        <v>0.02</v>
      </c>
    </row>
    <row r="10" spans="1:2" ht="19.5" customHeight="1">
      <c r="A10" s="32" t="s">
        <v>123</v>
      </c>
      <c r="B10" s="31">
        <v>0.02</v>
      </c>
    </row>
    <row r="11" spans="1:2" ht="19.5" customHeight="1">
      <c r="A11" s="32" t="s">
        <v>124</v>
      </c>
      <c r="B11" s="31">
        <v>0.01</v>
      </c>
    </row>
    <row r="12" spans="1:2" ht="19.5" customHeight="1">
      <c r="A12" s="32" t="s">
        <v>125</v>
      </c>
      <c r="B12" s="31">
        <v>0.01</v>
      </c>
    </row>
    <row r="13" spans="1:2" ht="19.5" customHeight="1">
      <c r="A13" s="32" t="s">
        <v>114</v>
      </c>
      <c r="B13" s="31">
        <v>0.01</v>
      </c>
    </row>
    <row r="14" spans="1:2" ht="19.5" customHeight="1">
      <c r="A14" s="13" t="s">
        <v>6</v>
      </c>
      <c r="B14" s="60">
        <f>SUM(B3:B13)</f>
        <v>0.30000000000000004</v>
      </c>
    </row>
    <row r="15" ht="15">
      <c r="B15" s="61"/>
    </row>
    <row r="16" ht="15">
      <c r="B16" s="61"/>
    </row>
    <row r="17" ht="15">
      <c r="B17" s="61"/>
    </row>
    <row r="18" ht="15">
      <c r="B18" s="61"/>
    </row>
    <row r="19" ht="15">
      <c r="B19" s="61"/>
    </row>
    <row r="20" ht="15">
      <c r="B20" s="61"/>
    </row>
    <row r="21" ht="15">
      <c r="B21" s="61"/>
    </row>
    <row r="22" ht="15">
      <c r="B22" s="61"/>
    </row>
    <row r="23" ht="15">
      <c r="B23" s="61"/>
    </row>
    <row r="24" ht="15">
      <c r="B24" s="61"/>
    </row>
    <row r="25" ht="15">
      <c r="B25" s="61"/>
    </row>
    <row r="26" ht="15">
      <c r="B26" s="61"/>
    </row>
    <row r="27" ht="15">
      <c r="B27" s="61"/>
    </row>
    <row r="28" ht="15">
      <c r="B28" s="61"/>
    </row>
  </sheetData>
  <sheetProtection/>
  <mergeCells count="1">
    <mergeCell ref="A1:B1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D17" sqref="D17"/>
    </sheetView>
  </sheetViews>
  <sheetFormatPr defaultColWidth="9.140625" defaultRowHeight="12.75"/>
  <cols>
    <col min="1" max="1" width="58.8515625" style="56" customWidth="1"/>
    <col min="2" max="2" width="9.421875" style="6" bestFit="1" customWidth="1"/>
    <col min="3" max="16384" width="9.140625" style="2" customWidth="1"/>
  </cols>
  <sheetData>
    <row r="1" spans="1:2" ht="30" customHeight="1">
      <c r="A1" s="131" t="s">
        <v>119</v>
      </c>
      <c r="B1" s="131"/>
    </row>
    <row r="2" spans="1:2" ht="19.5" customHeight="1">
      <c r="A2" s="13" t="s">
        <v>183</v>
      </c>
      <c r="B2" s="13" t="s">
        <v>184</v>
      </c>
    </row>
    <row r="3" spans="1:2" ht="19.5" customHeight="1">
      <c r="A3" s="32" t="s">
        <v>115</v>
      </c>
      <c r="B3" s="31">
        <v>0.08</v>
      </c>
    </row>
    <row r="4" spans="1:2" ht="19.5" customHeight="1">
      <c r="A4" s="32" t="s">
        <v>120</v>
      </c>
      <c r="B4" s="31">
        <v>0.005</v>
      </c>
    </row>
    <row r="5" spans="1:2" ht="19.5" customHeight="1">
      <c r="A5" s="32" t="s">
        <v>113</v>
      </c>
      <c r="B5" s="31">
        <v>0.005</v>
      </c>
    </row>
    <row r="6" spans="1:2" ht="19.5" customHeight="1">
      <c r="A6" s="32" t="s">
        <v>116</v>
      </c>
      <c r="B6" s="31">
        <v>0.01</v>
      </c>
    </row>
    <row r="7" spans="1:2" ht="19.5" customHeight="1">
      <c r="A7" s="32" t="s">
        <v>117</v>
      </c>
      <c r="B7" s="31">
        <v>0.01</v>
      </c>
    </row>
    <row r="8" spans="1:2" ht="19.5" customHeight="1">
      <c r="A8" s="32" t="s">
        <v>118</v>
      </c>
      <c r="B8" s="31">
        <v>0.01</v>
      </c>
    </row>
    <row r="9" spans="1:2" ht="19.5" customHeight="1">
      <c r="A9" s="13" t="s">
        <v>6</v>
      </c>
      <c r="B9" s="60">
        <f>SUM(B3:B8)</f>
        <v>0.12</v>
      </c>
    </row>
    <row r="10" ht="15">
      <c r="B10" s="61"/>
    </row>
    <row r="11" ht="15">
      <c r="B11" s="61"/>
    </row>
    <row r="12" ht="15">
      <c r="B12" s="61"/>
    </row>
    <row r="13" ht="15">
      <c r="B13" s="61"/>
    </row>
    <row r="14" ht="15">
      <c r="B14" s="61"/>
    </row>
    <row r="15" ht="15">
      <c r="B15" s="61"/>
    </row>
    <row r="16" ht="15">
      <c r="B16" s="61"/>
    </row>
    <row r="17" ht="15">
      <c r="B17" s="61"/>
    </row>
    <row r="18" ht="15">
      <c r="B18" s="61"/>
    </row>
    <row r="19" ht="15">
      <c r="B19" s="61"/>
    </row>
    <row r="20" ht="15">
      <c r="B20" s="61"/>
    </row>
    <row r="21" ht="15">
      <c r="B21" s="61"/>
    </row>
    <row r="22" ht="15">
      <c r="B22" s="61"/>
    </row>
    <row r="23" ht="15">
      <c r="B23" s="61"/>
    </row>
  </sheetData>
  <sheetProtection/>
  <mergeCells count="1">
    <mergeCell ref="A1:B1"/>
  </mergeCells>
  <printOptions horizontalCentered="1"/>
  <pageMargins left="0.7874015748031497" right="0.7874015748031497" top="2.362204724409449" bottom="0.984251968503937" header="0.5118110236220472" footer="0.5118110236220472"/>
  <pageSetup horizontalDpi="600" verticalDpi="600" orientation="landscape" paperSize="9" scale="12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64" zoomScaleNormal="64" zoomScaleSheetLayoutView="68" zoomScalePageLayoutView="0" workbookViewId="0" topLeftCell="A1">
      <selection activeCell="N20" sqref="N20"/>
    </sheetView>
  </sheetViews>
  <sheetFormatPr defaultColWidth="9.140625" defaultRowHeight="15" customHeight="1"/>
  <cols>
    <col min="1" max="1" width="36.28125" style="9" customWidth="1"/>
    <col min="2" max="22" width="15.8515625" style="9" customWidth="1"/>
    <col min="23" max="23" width="22.7109375" style="2" customWidth="1"/>
    <col min="24" max="16384" width="9.140625" style="2" customWidth="1"/>
  </cols>
  <sheetData>
    <row r="1" spans="1:22" ht="60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54"/>
    </row>
    <row r="2" spans="1:22" s="37" customFormat="1" ht="32.25" customHeight="1">
      <c r="A2" s="137" t="str">
        <f>Resumo!B5</f>
        <v>Serviços de Supervisão e Fiscalização Para as Obras de Implantação do "BRT"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s="37" customFormat="1" ht="32.25" customHeight="1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8" customFormat="1" ht="30" customHeight="1">
      <c r="A4" s="131" t="s">
        <v>28</v>
      </c>
      <c r="B4" s="131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30" customHeight="1">
      <c r="A5" s="131"/>
      <c r="B5" s="14">
        <v>0</v>
      </c>
      <c r="C5" s="14">
        <v>30</v>
      </c>
      <c r="D5" s="14">
        <v>60</v>
      </c>
      <c r="E5" s="14">
        <v>90</v>
      </c>
      <c r="F5" s="14">
        <v>120</v>
      </c>
      <c r="G5" s="14">
        <v>150</v>
      </c>
      <c r="H5" s="14">
        <v>180</v>
      </c>
      <c r="I5" s="14">
        <v>210</v>
      </c>
      <c r="J5" s="14">
        <v>240</v>
      </c>
      <c r="K5" s="14">
        <v>270</v>
      </c>
      <c r="L5" s="14">
        <v>300</v>
      </c>
      <c r="M5" s="14">
        <v>330</v>
      </c>
      <c r="N5" s="14">
        <v>360</v>
      </c>
      <c r="O5" s="14">
        <v>390</v>
      </c>
      <c r="P5" s="14">
        <v>420</v>
      </c>
      <c r="Q5" s="14">
        <v>450</v>
      </c>
      <c r="R5" s="14">
        <v>480</v>
      </c>
      <c r="S5" s="14">
        <v>510</v>
      </c>
      <c r="T5" s="14">
        <v>540</v>
      </c>
      <c r="U5" s="14">
        <v>570</v>
      </c>
      <c r="V5" s="14">
        <v>600</v>
      </c>
    </row>
    <row r="6" spans="1:22" s="6" customFormat="1" ht="30" customHeight="1">
      <c r="A6" s="142" t="s">
        <v>177</v>
      </c>
      <c r="B6" s="91">
        <f>Resumo!$D$29*'Cron.M.Pagamento'!B8</f>
        <v>458270.9711931197</v>
      </c>
      <c r="C6" s="92"/>
      <c r="D6" s="92"/>
      <c r="E6" s="92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s="6" customFormat="1" ht="18" customHeight="1">
      <c r="A7" s="143"/>
      <c r="B7" s="106"/>
      <c r="C7" s="103"/>
      <c r="D7" s="103"/>
      <c r="E7" s="103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s="6" customFormat="1" ht="30" customHeight="1">
      <c r="A8" s="144"/>
      <c r="B8" s="95">
        <v>0.05</v>
      </c>
      <c r="C8" s="96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" customFormat="1" ht="30" customHeight="1">
      <c r="A9" s="142" t="s">
        <v>178</v>
      </c>
      <c r="B9" s="92"/>
      <c r="C9" s="91">
        <f>Resumo!$D$29*'Cron.M.Pagamento'!C13</f>
        <v>435357.4226334637</v>
      </c>
      <c r="D9" s="91">
        <f>Resumo!D29*'Cron.M.Pagamento'!D11</f>
        <v>435357.4226334637</v>
      </c>
      <c r="E9" s="91">
        <f>E11*Resumo!D29</f>
        <v>435357.4226334637</v>
      </c>
      <c r="F9" s="91">
        <f>F11*Resumo!D29</f>
        <v>435357.4226334637</v>
      </c>
      <c r="G9" s="91">
        <f>G11*Resumo!D29</f>
        <v>435357.4226334637</v>
      </c>
      <c r="H9" s="91">
        <f>H11*Resumo!D29</f>
        <v>435357.4226334637</v>
      </c>
      <c r="I9" s="91">
        <f>I11*Resumo!D29</f>
        <v>435357.4226334637</v>
      </c>
      <c r="J9" s="91">
        <f>J11*Resumo!D29</f>
        <v>435357.4226334637</v>
      </c>
      <c r="K9" s="91">
        <f>K11*Resumo!D29</f>
        <v>435357.4226334637</v>
      </c>
      <c r="L9" s="91">
        <f>L11*Resumo!D29</f>
        <v>435357.4226334637</v>
      </c>
      <c r="M9" s="91">
        <f>M11*Resumo!D29</f>
        <v>435357.4226334637</v>
      </c>
      <c r="N9" s="91">
        <f>N11*Resumo!D29</f>
        <v>435357.4226334637</v>
      </c>
      <c r="O9" s="91">
        <f>O11*Resumo!D29</f>
        <v>435357.4226334637</v>
      </c>
      <c r="P9" s="91">
        <f>P11*Resumo!D29</f>
        <v>435357.4226334637</v>
      </c>
      <c r="Q9" s="91">
        <f>Q11*Resumo!D29</f>
        <v>435357.4226334637</v>
      </c>
      <c r="R9" s="91">
        <f>R11*Resumo!D29</f>
        <v>435357.4226334637</v>
      </c>
      <c r="S9" s="91">
        <f>S11*Resumo!D29</f>
        <v>435357.4226334637</v>
      </c>
      <c r="T9" s="91">
        <f>T11*Resumo!D29</f>
        <v>435357.4226334637</v>
      </c>
      <c r="U9" s="91">
        <f>U11*Resumo!D29</f>
        <v>435357.4226334637</v>
      </c>
      <c r="V9" s="91">
        <f>V11*Resumo!D29</f>
        <v>435357.4226334637</v>
      </c>
    </row>
    <row r="10" spans="1:22" s="6" customFormat="1" ht="17.25" customHeight="1">
      <c r="A10" s="143"/>
      <c r="B10" s="103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s="6" customFormat="1" ht="30" customHeight="1">
      <c r="A11" s="144"/>
      <c r="B11" s="96"/>
      <c r="C11" s="95">
        <v>0.0475</v>
      </c>
      <c r="D11" s="95">
        <v>0.0475</v>
      </c>
      <c r="E11" s="95">
        <v>0.0475</v>
      </c>
      <c r="F11" s="95">
        <v>0.0475</v>
      </c>
      <c r="G11" s="95">
        <v>0.0475</v>
      </c>
      <c r="H11" s="95">
        <v>0.0475</v>
      </c>
      <c r="I11" s="95">
        <v>0.0475</v>
      </c>
      <c r="J11" s="95">
        <v>0.0475</v>
      </c>
      <c r="K11" s="95">
        <v>0.0475</v>
      </c>
      <c r="L11" s="95">
        <v>0.0475</v>
      </c>
      <c r="M11" s="95">
        <v>0.0475</v>
      </c>
      <c r="N11" s="95">
        <v>0.0475</v>
      </c>
      <c r="O11" s="95">
        <v>0.0475</v>
      </c>
      <c r="P11" s="95">
        <v>0.0475</v>
      </c>
      <c r="Q11" s="95">
        <v>0.0475</v>
      </c>
      <c r="R11" s="95">
        <v>0.0475</v>
      </c>
      <c r="S11" s="95">
        <v>0.0475</v>
      </c>
      <c r="T11" s="95">
        <v>0.0475</v>
      </c>
      <c r="U11" s="95">
        <v>0.0475</v>
      </c>
      <c r="V11" s="95">
        <v>0.0475</v>
      </c>
    </row>
    <row r="12" spans="1:22" s="6" customFormat="1" ht="15.75" customHeight="1">
      <c r="A12" s="107"/>
      <c r="B12" s="99"/>
      <c r="C12" s="100"/>
      <c r="D12" s="100"/>
      <c r="E12" s="100"/>
      <c r="F12" s="100"/>
      <c r="G12" s="100"/>
      <c r="H12" s="100"/>
      <c r="I12" s="10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2" s="6" customFormat="1" ht="30" customHeight="1">
      <c r="A13" s="38" t="s">
        <v>31</v>
      </c>
      <c r="B13" s="39">
        <f>B8</f>
        <v>0.05</v>
      </c>
      <c r="C13" s="39">
        <f>C11</f>
        <v>0.0475</v>
      </c>
      <c r="D13" s="39">
        <f aca="true" t="shared" si="0" ref="D13:V13">D11</f>
        <v>0.0475</v>
      </c>
      <c r="E13" s="39">
        <f t="shared" si="0"/>
        <v>0.0475</v>
      </c>
      <c r="F13" s="39">
        <f t="shared" si="0"/>
        <v>0.0475</v>
      </c>
      <c r="G13" s="39">
        <f t="shared" si="0"/>
        <v>0.0475</v>
      </c>
      <c r="H13" s="39">
        <f t="shared" si="0"/>
        <v>0.0475</v>
      </c>
      <c r="I13" s="39">
        <f t="shared" si="0"/>
        <v>0.0475</v>
      </c>
      <c r="J13" s="39">
        <f t="shared" si="0"/>
        <v>0.0475</v>
      </c>
      <c r="K13" s="39">
        <f t="shared" si="0"/>
        <v>0.0475</v>
      </c>
      <c r="L13" s="39">
        <f t="shared" si="0"/>
        <v>0.0475</v>
      </c>
      <c r="M13" s="39">
        <f t="shared" si="0"/>
        <v>0.0475</v>
      </c>
      <c r="N13" s="39">
        <f t="shared" si="0"/>
        <v>0.0475</v>
      </c>
      <c r="O13" s="39">
        <f t="shared" si="0"/>
        <v>0.0475</v>
      </c>
      <c r="P13" s="39">
        <f t="shared" si="0"/>
        <v>0.0475</v>
      </c>
      <c r="Q13" s="39">
        <f t="shared" si="0"/>
        <v>0.0475</v>
      </c>
      <c r="R13" s="39">
        <f t="shared" si="0"/>
        <v>0.0475</v>
      </c>
      <c r="S13" s="39">
        <f t="shared" si="0"/>
        <v>0.0475</v>
      </c>
      <c r="T13" s="39">
        <f t="shared" si="0"/>
        <v>0.0475</v>
      </c>
      <c r="U13" s="39">
        <f t="shared" si="0"/>
        <v>0.0475</v>
      </c>
      <c r="V13" s="39">
        <f t="shared" si="0"/>
        <v>0.0475</v>
      </c>
    </row>
    <row r="14" spans="1:22" s="6" customFormat="1" ht="30" customHeight="1">
      <c r="A14" s="38" t="s">
        <v>227</v>
      </c>
      <c r="B14" s="39">
        <f>B13</f>
        <v>0.05</v>
      </c>
      <c r="C14" s="39">
        <f>B14+C13</f>
        <v>0.0975</v>
      </c>
      <c r="D14" s="39">
        <f>C14+D13</f>
        <v>0.14500000000000002</v>
      </c>
      <c r="E14" s="39">
        <f aca="true" t="shared" si="1" ref="E14:V14">D14+E13</f>
        <v>0.1925</v>
      </c>
      <c r="F14" s="39">
        <f t="shared" si="1"/>
        <v>0.24</v>
      </c>
      <c r="G14" s="39">
        <f t="shared" si="1"/>
        <v>0.2875</v>
      </c>
      <c r="H14" s="39">
        <f t="shared" si="1"/>
        <v>0.33499999999999996</v>
      </c>
      <c r="I14" s="39">
        <f t="shared" si="1"/>
        <v>0.38249999999999995</v>
      </c>
      <c r="J14" s="39">
        <f t="shared" si="1"/>
        <v>0.42999999999999994</v>
      </c>
      <c r="K14" s="39">
        <f t="shared" si="1"/>
        <v>0.4774999999999999</v>
      </c>
      <c r="L14" s="39">
        <f t="shared" si="1"/>
        <v>0.5249999999999999</v>
      </c>
      <c r="M14" s="39">
        <f t="shared" si="1"/>
        <v>0.5724999999999999</v>
      </c>
      <c r="N14" s="39">
        <f t="shared" si="1"/>
        <v>0.6199999999999999</v>
      </c>
      <c r="O14" s="39">
        <f t="shared" si="1"/>
        <v>0.6674999999999999</v>
      </c>
      <c r="P14" s="39">
        <f t="shared" si="1"/>
        <v>0.7149999999999999</v>
      </c>
      <c r="Q14" s="39">
        <f t="shared" si="1"/>
        <v>0.7624999999999998</v>
      </c>
      <c r="R14" s="39">
        <f t="shared" si="1"/>
        <v>0.8099999999999998</v>
      </c>
      <c r="S14" s="39">
        <f t="shared" si="1"/>
        <v>0.8574999999999998</v>
      </c>
      <c r="T14" s="39">
        <f t="shared" si="1"/>
        <v>0.9049999999999998</v>
      </c>
      <c r="U14" s="39">
        <f t="shared" si="1"/>
        <v>0.9524999999999998</v>
      </c>
      <c r="V14" s="39">
        <f t="shared" si="1"/>
        <v>0.9999999999999998</v>
      </c>
    </row>
    <row r="15" spans="1:22" s="41" customFormat="1" ht="30" customHeight="1">
      <c r="A15" s="51" t="s">
        <v>32</v>
      </c>
      <c r="B15" s="52">
        <f>B6</f>
        <v>458270.9711931197</v>
      </c>
      <c r="C15" s="52">
        <f>C9</f>
        <v>435357.4226334637</v>
      </c>
      <c r="D15" s="52">
        <f aca="true" t="shared" si="2" ref="D15:V15">D9</f>
        <v>435357.4226334637</v>
      </c>
      <c r="E15" s="52">
        <f t="shared" si="2"/>
        <v>435357.4226334637</v>
      </c>
      <c r="F15" s="52">
        <f t="shared" si="2"/>
        <v>435357.4226334637</v>
      </c>
      <c r="G15" s="52">
        <f t="shared" si="2"/>
        <v>435357.4226334637</v>
      </c>
      <c r="H15" s="52">
        <f t="shared" si="2"/>
        <v>435357.4226334637</v>
      </c>
      <c r="I15" s="52">
        <f t="shared" si="2"/>
        <v>435357.4226334637</v>
      </c>
      <c r="J15" s="52">
        <f t="shared" si="2"/>
        <v>435357.4226334637</v>
      </c>
      <c r="K15" s="52">
        <f t="shared" si="2"/>
        <v>435357.4226334637</v>
      </c>
      <c r="L15" s="52">
        <f t="shared" si="2"/>
        <v>435357.4226334637</v>
      </c>
      <c r="M15" s="52">
        <f t="shared" si="2"/>
        <v>435357.4226334637</v>
      </c>
      <c r="N15" s="52">
        <f t="shared" si="2"/>
        <v>435357.4226334637</v>
      </c>
      <c r="O15" s="52">
        <f t="shared" si="2"/>
        <v>435357.4226334637</v>
      </c>
      <c r="P15" s="52">
        <f t="shared" si="2"/>
        <v>435357.4226334637</v>
      </c>
      <c r="Q15" s="52">
        <f t="shared" si="2"/>
        <v>435357.4226334637</v>
      </c>
      <c r="R15" s="52">
        <f t="shared" si="2"/>
        <v>435357.4226334637</v>
      </c>
      <c r="S15" s="52">
        <f t="shared" si="2"/>
        <v>435357.4226334637</v>
      </c>
      <c r="T15" s="52">
        <f t="shared" si="2"/>
        <v>435357.4226334637</v>
      </c>
      <c r="U15" s="52">
        <f t="shared" si="2"/>
        <v>435357.4226334637</v>
      </c>
      <c r="V15" s="52">
        <f t="shared" si="2"/>
        <v>435357.4226334637</v>
      </c>
    </row>
    <row r="16" spans="1:22" s="41" customFormat="1" ht="30" customHeight="1">
      <c r="A16" s="51" t="s">
        <v>228</v>
      </c>
      <c r="B16" s="52">
        <f>B15</f>
        <v>458270.9711931197</v>
      </c>
      <c r="C16" s="52">
        <f>B16+C15</f>
        <v>893628.3938265834</v>
      </c>
      <c r="D16" s="52">
        <f aca="true" t="shared" si="3" ref="D16:V16">C16+D15</f>
        <v>1328985.8164600472</v>
      </c>
      <c r="E16" s="52">
        <f t="shared" si="3"/>
        <v>1764343.239093511</v>
      </c>
      <c r="F16" s="52">
        <f t="shared" si="3"/>
        <v>2199700.6617269744</v>
      </c>
      <c r="G16" s="52">
        <f t="shared" si="3"/>
        <v>2635058.084360438</v>
      </c>
      <c r="H16" s="52">
        <f t="shared" si="3"/>
        <v>3070415.5069939015</v>
      </c>
      <c r="I16" s="52">
        <f t="shared" si="3"/>
        <v>3505772.929627365</v>
      </c>
      <c r="J16" s="52">
        <f t="shared" si="3"/>
        <v>3941130.3522608285</v>
      </c>
      <c r="K16" s="52">
        <f t="shared" si="3"/>
        <v>4376487.7748942925</v>
      </c>
      <c r="L16" s="52">
        <f t="shared" si="3"/>
        <v>4811845.197527756</v>
      </c>
      <c r="M16" s="52">
        <f t="shared" si="3"/>
        <v>5247202.6201612195</v>
      </c>
      <c r="N16" s="52">
        <f t="shared" si="3"/>
        <v>5682560.042794683</v>
      </c>
      <c r="O16" s="52">
        <f t="shared" si="3"/>
        <v>6117917.4654281465</v>
      </c>
      <c r="P16" s="52">
        <f t="shared" si="3"/>
        <v>6553274.88806161</v>
      </c>
      <c r="Q16" s="52">
        <f t="shared" si="3"/>
        <v>6988632.310695074</v>
      </c>
      <c r="R16" s="52">
        <f t="shared" si="3"/>
        <v>7423989.733328537</v>
      </c>
      <c r="S16" s="52">
        <f t="shared" si="3"/>
        <v>7859347.155962001</v>
      </c>
      <c r="T16" s="52">
        <f t="shared" si="3"/>
        <v>8294704.578595464</v>
      </c>
      <c r="U16" s="52">
        <f t="shared" si="3"/>
        <v>8730062.001228929</v>
      </c>
      <c r="V16" s="52">
        <f t="shared" si="3"/>
        <v>9165419.423862392</v>
      </c>
    </row>
    <row r="17" ht="19.5" customHeight="1"/>
    <row r="18" ht="19.5" customHeight="1"/>
    <row r="19" spans="1:22" ht="19.5" customHeight="1">
      <c r="A19" s="2"/>
      <c r="B19" s="2"/>
      <c r="C19"/>
      <c r="D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9" ht="19.5" customHeight="1">
      <c r="A20" s="46"/>
      <c r="B20" s="47"/>
      <c r="C20"/>
      <c r="D20"/>
      <c r="E20" s="47"/>
      <c r="F20" s="46"/>
      <c r="I20" s="10"/>
    </row>
    <row r="21" spans="3:4" ht="15" customHeight="1">
      <c r="C21"/>
      <c r="D21"/>
    </row>
    <row r="22" spans="3:4" ht="15" customHeight="1">
      <c r="C22"/>
      <c r="D22"/>
    </row>
    <row r="23" spans="3:4" ht="15" customHeight="1">
      <c r="C23"/>
      <c r="D23"/>
    </row>
    <row r="24" spans="3:4" ht="15" customHeight="1">
      <c r="C24"/>
      <c r="D24"/>
    </row>
    <row r="25" spans="3:4" ht="15" customHeight="1">
      <c r="C25"/>
      <c r="D25"/>
    </row>
    <row r="26" spans="3:4" ht="15" customHeight="1">
      <c r="C26"/>
      <c r="D26"/>
    </row>
    <row r="27" spans="3:4" ht="15" customHeight="1">
      <c r="C27"/>
      <c r="D27"/>
    </row>
    <row r="28" spans="3:4" ht="15" customHeight="1">
      <c r="C28"/>
      <c r="D28"/>
    </row>
  </sheetData>
  <sheetProtection/>
  <mergeCells count="6">
    <mergeCell ref="A6:A8"/>
    <mergeCell ref="A9:A11"/>
    <mergeCell ref="B4:V4"/>
    <mergeCell ref="A2:V2"/>
    <mergeCell ref="A4:A5"/>
    <mergeCell ref="A3:V3"/>
  </mergeCells>
  <printOptions horizontalCentered="1"/>
  <pageMargins left="0.1968503937007874" right="0.1968503937007874" top="2.1653543307086616" bottom="0.5905511811023623" header="0.5118110236220472" footer="0.5118110236220472"/>
  <pageSetup fitToHeight="1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showGridLines="0" zoomScaleSheetLayoutView="100" zoomScalePageLayoutView="0" workbookViewId="0" topLeftCell="A2">
      <selection activeCell="B38" sqref="B38"/>
    </sheetView>
  </sheetViews>
  <sheetFormatPr defaultColWidth="9.140625" defaultRowHeight="12.75"/>
  <cols>
    <col min="1" max="1" width="28.7109375" style="11" customWidth="1"/>
    <col min="2" max="2" width="26.28125" style="11" customWidth="1"/>
    <col min="3" max="3" width="7.140625" style="12" customWidth="1"/>
    <col min="4" max="5" width="12.7109375" style="11" customWidth="1"/>
    <col min="6" max="6" width="14.7109375" style="11" customWidth="1"/>
    <col min="7" max="7" width="8.00390625" style="11" customWidth="1"/>
    <col min="8" max="8" width="12.7109375" style="11" customWidth="1"/>
    <col min="9" max="9" width="14.8515625" style="11" customWidth="1"/>
    <col min="10" max="10" width="12.28125" style="0" customWidth="1"/>
    <col min="11" max="11" width="13.140625" style="0" bestFit="1" customWidth="1"/>
    <col min="12" max="12" width="10.140625" style="0" bestFit="1" customWidth="1"/>
    <col min="14" max="14" width="9.140625" style="2" customWidth="1"/>
    <col min="15" max="15" width="51.00390625" style="2" bestFit="1" customWidth="1"/>
    <col min="16" max="16" width="50.8515625" style="2" bestFit="1" customWidth="1"/>
    <col min="17" max="16384" width="9.140625" style="2" customWidth="1"/>
  </cols>
  <sheetData>
    <row r="1" ht="12.75" customHeight="1" hidden="1"/>
    <row r="2" spans="1:9" ht="30.75" customHeight="1">
      <c r="A2" s="131" t="s">
        <v>33</v>
      </c>
      <c r="B2" s="131"/>
      <c r="C2" s="131"/>
      <c r="D2" s="131"/>
      <c r="E2" s="131"/>
      <c r="F2" s="131"/>
      <c r="G2" s="131"/>
      <c r="H2" s="131"/>
      <c r="I2" s="132" t="str">
        <f>Resumo!E6</f>
        <v>Mês base: SET/2014</v>
      </c>
    </row>
    <row r="3" spans="1:13" s="4" customFormat="1" ht="15" customHeight="1">
      <c r="A3" s="136" t="s">
        <v>126</v>
      </c>
      <c r="B3" s="136"/>
      <c r="C3" s="136"/>
      <c r="D3" s="136"/>
      <c r="E3" s="136"/>
      <c r="F3" s="136"/>
      <c r="G3" s="136"/>
      <c r="H3" s="136"/>
      <c r="I3" s="132"/>
      <c r="J3"/>
      <c r="K3"/>
      <c r="L3"/>
      <c r="M3"/>
    </row>
    <row r="4" spans="1:13" s="5" customFormat="1" ht="27.75" customHeight="1">
      <c r="A4" s="149" t="s">
        <v>34</v>
      </c>
      <c r="B4" s="149" t="s">
        <v>35</v>
      </c>
      <c r="C4" s="151" t="s">
        <v>40</v>
      </c>
      <c r="D4" s="149" t="s">
        <v>36</v>
      </c>
      <c r="E4" s="69" t="s">
        <v>37</v>
      </c>
      <c r="F4" s="69" t="s">
        <v>38</v>
      </c>
      <c r="G4" s="69" t="s">
        <v>133</v>
      </c>
      <c r="H4" s="69" t="s">
        <v>45</v>
      </c>
      <c r="I4" s="69" t="s">
        <v>39</v>
      </c>
      <c r="J4"/>
      <c r="K4"/>
      <c r="L4"/>
      <c r="M4"/>
    </row>
    <row r="5" spans="1:14" s="5" customFormat="1" ht="15" customHeight="1">
      <c r="A5" s="150"/>
      <c r="B5" s="150"/>
      <c r="C5" s="152"/>
      <c r="D5" s="150"/>
      <c r="E5" s="68" t="s">
        <v>41</v>
      </c>
      <c r="F5" s="68" t="s">
        <v>42</v>
      </c>
      <c r="G5" s="68" t="s">
        <v>43</v>
      </c>
      <c r="H5" s="68" t="s">
        <v>44</v>
      </c>
      <c r="I5" s="68" t="s">
        <v>134</v>
      </c>
      <c r="J5"/>
      <c r="K5"/>
      <c r="L5"/>
      <c r="M5"/>
      <c r="N5" s="2"/>
    </row>
    <row r="6" spans="1:16" s="6" customFormat="1" ht="18" customHeight="1">
      <c r="A6" s="148" t="s">
        <v>46</v>
      </c>
      <c r="B6" s="32" t="s">
        <v>47</v>
      </c>
      <c r="C6" s="15" t="s">
        <v>223</v>
      </c>
      <c r="D6" s="15" t="s">
        <v>41</v>
      </c>
      <c r="E6" s="15">
        <v>1</v>
      </c>
      <c r="F6" s="88">
        <v>1</v>
      </c>
      <c r="G6" s="15">
        <v>20</v>
      </c>
      <c r="H6" s="16">
        <v>15149.03</v>
      </c>
      <c r="I6" s="16">
        <f>ROUND(H6*G6*E6*F6,2)</f>
        <v>302980.6</v>
      </c>
      <c r="J6"/>
      <c r="K6"/>
      <c r="L6"/>
      <c r="M6"/>
      <c r="N6" s="2"/>
      <c r="O6" s="2"/>
      <c r="P6" s="2"/>
    </row>
    <row r="7" spans="1:16" s="6" customFormat="1" ht="18" customHeight="1">
      <c r="A7" s="148"/>
      <c r="B7" s="32" t="s">
        <v>48</v>
      </c>
      <c r="C7" s="15" t="s">
        <v>50</v>
      </c>
      <c r="D7" s="15" t="s">
        <v>43</v>
      </c>
      <c r="E7" s="15">
        <v>1</v>
      </c>
      <c r="F7" s="88">
        <v>1</v>
      </c>
      <c r="G7" s="15">
        <v>20</v>
      </c>
      <c r="H7" s="16">
        <v>4335.98</v>
      </c>
      <c r="I7" s="16">
        <f aca="true" t="shared" si="0" ref="I7:I31">ROUND(H7*G7*E7*F7,2)</f>
        <v>86719.6</v>
      </c>
      <c r="J7"/>
      <c r="K7"/>
      <c r="L7"/>
      <c r="M7"/>
      <c r="N7" s="2"/>
      <c r="O7" s="2"/>
      <c r="P7" s="2"/>
    </row>
    <row r="8" spans="1:16" s="6" customFormat="1" ht="18" customHeight="1">
      <c r="A8" s="148"/>
      <c r="B8" s="32" t="s">
        <v>179</v>
      </c>
      <c r="C8" s="15" t="s">
        <v>2</v>
      </c>
      <c r="D8" s="15" t="s">
        <v>41</v>
      </c>
      <c r="E8" s="15">
        <v>1</v>
      </c>
      <c r="F8" s="88">
        <v>1</v>
      </c>
      <c r="G8" s="15">
        <v>20</v>
      </c>
      <c r="H8" s="16">
        <v>9338.5</v>
      </c>
      <c r="I8" s="16">
        <f t="shared" si="0"/>
        <v>186770</v>
      </c>
      <c r="J8"/>
      <c r="K8"/>
      <c r="L8"/>
      <c r="M8"/>
      <c r="N8" s="2"/>
      <c r="O8" s="2"/>
      <c r="P8" s="2"/>
    </row>
    <row r="9" spans="1:16" s="6" customFormat="1" ht="18" customHeight="1">
      <c r="A9" s="148"/>
      <c r="B9" s="32" t="s">
        <v>49</v>
      </c>
      <c r="C9" s="15" t="s">
        <v>51</v>
      </c>
      <c r="D9" s="15" t="s">
        <v>43</v>
      </c>
      <c r="E9" s="15">
        <v>1</v>
      </c>
      <c r="F9" s="88">
        <v>1</v>
      </c>
      <c r="G9" s="15">
        <v>20</v>
      </c>
      <c r="H9" s="16">
        <v>1682.28</v>
      </c>
      <c r="I9" s="16">
        <f t="shared" si="0"/>
        <v>33645.6</v>
      </c>
      <c r="J9"/>
      <c r="K9"/>
      <c r="L9"/>
      <c r="M9"/>
      <c r="N9" s="2"/>
      <c r="O9" s="2"/>
      <c r="P9" s="2"/>
    </row>
    <row r="10" spans="1:16" s="6" customFormat="1" ht="18" customHeight="1">
      <c r="A10" s="145" t="s">
        <v>136</v>
      </c>
      <c r="B10" s="32" t="s">
        <v>180</v>
      </c>
      <c r="C10" s="15" t="s">
        <v>1</v>
      </c>
      <c r="D10" s="15" t="s">
        <v>41</v>
      </c>
      <c r="E10" s="15">
        <v>1</v>
      </c>
      <c r="F10" s="88">
        <v>1</v>
      </c>
      <c r="G10" s="15">
        <v>20</v>
      </c>
      <c r="H10" s="16">
        <v>11936.86</v>
      </c>
      <c r="I10" s="16">
        <f t="shared" si="0"/>
        <v>238737.2</v>
      </c>
      <c r="J10"/>
      <c r="K10"/>
      <c r="L10"/>
      <c r="M10"/>
      <c r="N10" s="2"/>
      <c r="O10" s="2"/>
      <c r="P10" s="2"/>
    </row>
    <row r="11" spans="1:16" s="6" customFormat="1" ht="18" customHeight="1">
      <c r="A11" s="146"/>
      <c r="B11" s="32" t="s">
        <v>135</v>
      </c>
      <c r="C11" s="15" t="s">
        <v>4</v>
      </c>
      <c r="D11" s="15" t="s">
        <v>42</v>
      </c>
      <c r="E11" s="15">
        <v>1</v>
      </c>
      <c r="F11" s="88">
        <v>1</v>
      </c>
      <c r="G11" s="15">
        <v>20</v>
      </c>
      <c r="H11" s="16">
        <v>5411.72</v>
      </c>
      <c r="I11" s="16">
        <f>ROUND(H11*G11*E11*F11,2)</f>
        <v>108234.4</v>
      </c>
      <c r="J11"/>
      <c r="K11"/>
      <c r="L11"/>
      <c r="M11"/>
      <c r="N11" s="2"/>
      <c r="O11" s="2"/>
      <c r="P11" s="2"/>
    </row>
    <row r="12" spans="1:16" s="6" customFormat="1" ht="18" customHeight="1">
      <c r="A12" s="146"/>
      <c r="B12" s="32" t="s">
        <v>137</v>
      </c>
      <c r="C12" s="15" t="s">
        <v>55</v>
      </c>
      <c r="D12" s="15" t="s">
        <v>42</v>
      </c>
      <c r="E12" s="15">
        <v>1</v>
      </c>
      <c r="F12" s="88">
        <v>1</v>
      </c>
      <c r="G12" s="15">
        <v>20</v>
      </c>
      <c r="H12" s="16">
        <v>4127.64</v>
      </c>
      <c r="I12" s="16">
        <f t="shared" si="0"/>
        <v>82552.8</v>
      </c>
      <c r="J12"/>
      <c r="K12"/>
      <c r="L12"/>
      <c r="M12"/>
      <c r="N12" s="2"/>
      <c r="O12" s="2"/>
      <c r="P12" s="2"/>
    </row>
    <row r="13" spans="1:16" s="6" customFormat="1" ht="18" customHeight="1">
      <c r="A13" s="146"/>
      <c r="B13" s="32" t="s">
        <v>138</v>
      </c>
      <c r="C13" s="15" t="s">
        <v>55</v>
      </c>
      <c r="D13" s="15" t="s">
        <v>42</v>
      </c>
      <c r="E13" s="15">
        <v>1</v>
      </c>
      <c r="F13" s="88">
        <v>1</v>
      </c>
      <c r="G13" s="15">
        <v>20</v>
      </c>
      <c r="H13" s="16">
        <f>H12</f>
        <v>4127.64</v>
      </c>
      <c r="I13" s="16">
        <f t="shared" si="0"/>
        <v>82552.8</v>
      </c>
      <c r="J13"/>
      <c r="K13"/>
      <c r="L13"/>
      <c r="M13"/>
      <c r="N13" s="2"/>
      <c r="O13" s="2"/>
      <c r="P13" s="2"/>
    </row>
    <row r="14" spans="1:16" s="6" customFormat="1" ht="18" customHeight="1">
      <c r="A14" s="146"/>
      <c r="B14" s="117" t="s">
        <v>224</v>
      </c>
      <c r="C14" s="118" t="s">
        <v>55</v>
      </c>
      <c r="D14" s="118" t="s">
        <v>42</v>
      </c>
      <c r="E14" s="118">
        <v>1</v>
      </c>
      <c r="F14" s="119">
        <v>1</v>
      </c>
      <c r="G14" s="118">
        <v>20</v>
      </c>
      <c r="H14" s="120">
        <f>H12</f>
        <v>4127.64</v>
      </c>
      <c r="I14" s="120">
        <f>ROUND(H14*G14*E14*F14,2)</f>
        <v>82552.8</v>
      </c>
      <c r="J14"/>
      <c r="K14"/>
      <c r="L14"/>
      <c r="M14"/>
      <c r="N14" s="2"/>
      <c r="O14" s="2"/>
      <c r="P14" s="2"/>
    </row>
    <row r="15" spans="1:16" s="6" customFormat="1" ht="18" customHeight="1">
      <c r="A15" s="146"/>
      <c r="B15" s="32" t="s">
        <v>139</v>
      </c>
      <c r="C15" s="15" t="s">
        <v>5</v>
      </c>
      <c r="D15" s="15" t="s">
        <v>42</v>
      </c>
      <c r="E15" s="15">
        <v>2</v>
      </c>
      <c r="F15" s="88">
        <v>1</v>
      </c>
      <c r="G15" s="15">
        <v>20</v>
      </c>
      <c r="H15" s="16">
        <v>3121.53</v>
      </c>
      <c r="I15" s="16">
        <f t="shared" si="0"/>
        <v>124861.2</v>
      </c>
      <c r="J15"/>
      <c r="K15"/>
      <c r="L15"/>
      <c r="M15"/>
      <c r="N15" s="2"/>
      <c r="O15" s="2"/>
      <c r="P15" s="2"/>
    </row>
    <row r="16" spans="1:16" s="6" customFormat="1" ht="18" customHeight="1">
      <c r="A16" s="146"/>
      <c r="B16" s="32" t="s">
        <v>54</v>
      </c>
      <c r="C16" s="15" t="s">
        <v>55</v>
      </c>
      <c r="D16" s="15" t="s">
        <v>42</v>
      </c>
      <c r="E16" s="15">
        <v>2</v>
      </c>
      <c r="F16" s="88">
        <v>1</v>
      </c>
      <c r="G16" s="15">
        <v>20</v>
      </c>
      <c r="H16" s="16">
        <f>H12</f>
        <v>4127.64</v>
      </c>
      <c r="I16" s="16">
        <f t="shared" si="0"/>
        <v>165105.6</v>
      </c>
      <c r="J16"/>
      <c r="K16"/>
      <c r="L16"/>
      <c r="M16"/>
      <c r="N16" s="2"/>
      <c r="O16" s="2"/>
      <c r="P16" s="2"/>
    </row>
    <row r="17" spans="1:16" s="6" customFormat="1" ht="18" customHeight="1">
      <c r="A17" s="146"/>
      <c r="B17" s="32" t="s">
        <v>229</v>
      </c>
      <c r="C17" s="15" t="s">
        <v>176</v>
      </c>
      <c r="D17" s="15" t="s">
        <v>42</v>
      </c>
      <c r="E17" s="15">
        <v>2</v>
      </c>
      <c r="F17" s="88">
        <v>3</v>
      </c>
      <c r="G17" s="15">
        <v>20</v>
      </c>
      <c r="H17" s="16">
        <v>1871.73</v>
      </c>
      <c r="I17" s="16">
        <f t="shared" si="0"/>
        <v>224607.6</v>
      </c>
      <c r="J17"/>
      <c r="K17"/>
      <c r="L17"/>
      <c r="M17"/>
      <c r="N17" s="2"/>
      <c r="O17" s="2"/>
      <c r="P17" s="2"/>
    </row>
    <row r="18" spans="1:16" s="6" customFormat="1" ht="18" customHeight="1">
      <c r="A18" s="147"/>
      <c r="B18" s="32" t="s">
        <v>52</v>
      </c>
      <c r="C18" s="15" t="s">
        <v>51</v>
      </c>
      <c r="D18" s="15" t="s">
        <v>43</v>
      </c>
      <c r="E18" s="15">
        <v>1</v>
      </c>
      <c r="F18" s="88">
        <v>1</v>
      </c>
      <c r="G18" s="15">
        <v>20</v>
      </c>
      <c r="H18" s="16">
        <f>H9</f>
        <v>1682.28</v>
      </c>
      <c r="I18" s="16">
        <f t="shared" si="0"/>
        <v>33645.6</v>
      </c>
      <c r="J18"/>
      <c r="K18"/>
      <c r="L18"/>
      <c r="M18"/>
      <c r="N18" s="2"/>
      <c r="O18" s="2"/>
      <c r="P18" s="2"/>
    </row>
    <row r="19" spans="1:9" ht="18" customHeight="1">
      <c r="A19" s="148" t="s">
        <v>127</v>
      </c>
      <c r="B19" s="40" t="s">
        <v>179</v>
      </c>
      <c r="C19" s="17" t="s">
        <v>2</v>
      </c>
      <c r="D19" s="17" t="s">
        <v>41</v>
      </c>
      <c r="E19" s="17">
        <v>1</v>
      </c>
      <c r="F19" s="89">
        <v>0.5</v>
      </c>
      <c r="G19" s="15">
        <v>20</v>
      </c>
      <c r="H19" s="16">
        <f>H8</f>
        <v>9338.5</v>
      </c>
      <c r="I19" s="16">
        <f t="shared" si="0"/>
        <v>93385</v>
      </c>
    </row>
    <row r="20" spans="1:9" ht="18" customHeight="1">
      <c r="A20" s="148"/>
      <c r="B20" s="40" t="s">
        <v>128</v>
      </c>
      <c r="C20" s="17" t="s">
        <v>55</v>
      </c>
      <c r="D20" s="17" t="s">
        <v>42</v>
      </c>
      <c r="E20" s="17">
        <v>1</v>
      </c>
      <c r="F20" s="89">
        <v>1</v>
      </c>
      <c r="G20" s="15">
        <v>20</v>
      </c>
      <c r="H20" s="16">
        <f>H12</f>
        <v>4127.64</v>
      </c>
      <c r="I20" s="16">
        <f t="shared" si="0"/>
        <v>82552.8</v>
      </c>
    </row>
    <row r="21" spans="1:16" s="7" customFormat="1" ht="18" customHeight="1">
      <c r="A21" s="153" t="s">
        <v>132</v>
      </c>
      <c r="B21" s="32" t="s">
        <v>179</v>
      </c>
      <c r="C21" s="17" t="s">
        <v>2</v>
      </c>
      <c r="D21" s="17" t="s">
        <v>41</v>
      </c>
      <c r="E21" s="17">
        <v>1</v>
      </c>
      <c r="F21" s="89">
        <v>1</v>
      </c>
      <c r="G21" s="15">
        <v>20</v>
      </c>
      <c r="H21" s="16">
        <f>H19</f>
        <v>9338.5</v>
      </c>
      <c r="I21" s="16">
        <f t="shared" si="0"/>
        <v>186770</v>
      </c>
      <c r="J21"/>
      <c r="K21"/>
      <c r="L21"/>
      <c r="M21"/>
      <c r="N21" s="2"/>
      <c r="O21" s="2"/>
      <c r="P21" s="2"/>
    </row>
    <row r="22" spans="1:16" s="7" customFormat="1" ht="18" customHeight="1">
      <c r="A22" s="153"/>
      <c r="B22" s="40" t="s">
        <v>129</v>
      </c>
      <c r="C22" s="17" t="s">
        <v>2</v>
      </c>
      <c r="D22" s="17" t="s">
        <v>41</v>
      </c>
      <c r="E22" s="17">
        <v>1</v>
      </c>
      <c r="F22" s="89">
        <v>1</v>
      </c>
      <c r="G22" s="15">
        <v>20</v>
      </c>
      <c r="H22" s="16">
        <f>H21</f>
        <v>9338.5</v>
      </c>
      <c r="I22" s="16">
        <f t="shared" si="0"/>
        <v>186770</v>
      </c>
      <c r="J22"/>
      <c r="K22"/>
      <c r="L22"/>
      <c r="M22"/>
      <c r="N22" s="2"/>
      <c r="O22" s="2"/>
      <c r="P22" s="2"/>
    </row>
    <row r="23" spans="1:16" s="7" customFormat="1" ht="18" customHeight="1">
      <c r="A23" s="153"/>
      <c r="B23" s="40" t="s">
        <v>128</v>
      </c>
      <c r="C23" s="17" t="s">
        <v>55</v>
      </c>
      <c r="D23" s="17" t="s">
        <v>42</v>
      </c>
      <c r="E23" s="17">
        <v>1</v>
      </c>
      <c r="F23" s="89">
        <v>1</v>
      </c>
      <c r="G23" s="15">
        <v>20</v>
      </c>
      <c r="H23" s="16">
        <f>H20</f>
        <v>4127.64</v>
      </c>
      <c r="I23" s="16">
        <f t="shared" si="0"/>
        <v>82552.8</v>
      </c>
      <c r="J23"/>
      <c r="K23"/>
      <c r="L23"/>
      <c r="M23"/>
      <c r="N23" s="2"/>
      <c r="O23" s="2"/>
      <c r="P23" s="2"/>
    </row>
    <row r="24" spans="1:16" s="7" customFormat="1" ht="18" customHeight="1">
      <c r="A24" s="153"/>
      <c r="B24" s="40" t="s">
        <v>56</v>
      </c>
      <c r="C24" s="17" t="s">
        <v>3</v>
      </c>
      <c r="D24" s="17" t="s">
        <v>41</v>
      </c>
      <c r="E24" s="17">
        <v>1</v>
      </c>
      <c r="F24" s="89">
        <v>1</v>
      </c>
      <c r="G24" s="15">
        <v>20</v>
      </c>
      <c r="H24" s="16">
        <v>6516</v>
      </c>
      <c r="I24" s="16">
        <f t="shared" si="0"/>
        <v>130320</v>
      </c>
      <c r="J24"/>
      <c r="K24"/>
      <c r="L24"/>
      <c r="M24"/>
      <c r="N24" s="2"/>
      <c r="O24" s="2"/>
      <c r="P24" s="2"/>
    </row>
    <row r="25" spans="1:16" s="7" customFormat="1" ht="18" customHeight="1">
      <c r="A25" s="153" t="str">
        <f>Veículos!A10</f>
        <v>Cadastros, Sinalização e Obras Complementares </v>
      </c>
      <c r="B25" s="40" t="s">
        <v>232</v>
      </c>
      <c r="C25" s="17" t="s">
        <v>2</v>
      </c>
      <c r="D25" s="17" t="s">
        <v>41</v>
      </c>
      <c r="E25" s="17">
        <v>1</v>
      </c>
      <c r="F25" s="89">
        <v>0.5</v>
      </c>
      <c r="G25" s="15">
        <v>20</v>
      </c>
      <c r="H25" s="16">
        <f>H21</f>
        <v>9338.5</v>
      </c>
      <c r="I25" s="16">
        <f t="shared" si="0"/>
        <v>93385</v>
      </c>
      <c r="J25"/>
      <c r="K25"/>
      <c r="L25"/>
      <c r="M25"/>
      <c r="N25" s="2"/>
      <c r="O25" s="2"/>
      <c r="P25" s="2"/>
    </row>
    <row r="26" spans="1:16" s="7" customFormat="1" ht="18" customHeight="1">
      <c r="A26" s="153"/>
      <c r="B26" s="40" t="s">
        <v>53</v>
      </c>
      <c r="C26" s="17" t="s">
        <v>4</v>
      </c>
      <c r="D26" s="17" t="s">
        <v>42</v>
      </c>
      <c r="E26" s="17">
        <v>1</v>
      </c>
      <c r="F26" s="89">
        <v>1</v>
      </c>
      <c r="G26" s="15">
        <v>20</v>
      </c>
      <c r="H26" s="16">
        <f>H11</f>
        <v>5411.72</v>
      </c>
      <c r="I26" s="16">
        <f t="shared" si="0"/>
        <v>108234.4</v>
      </c>
      <c r="J26"/>
      <c r="K26"/>
      <c r="L26"/>
      <c r="M26"/>
      <c r="N26" s="2"/>
      <c r="O26" s="2"/>
      <c r="P26" s="2"/>
    </row>
    <row r="27" spans="1:16" s="7" customFormat="1" ht="18" customHeight="1">
      <c r="A27" s="153"/>
      <c r="B27" s="40" t="s">
        <v>49</v>
      </c>
      <c r="C27" s="17" t="s">
        <v>51</v>
      </c>
      <c r="D27" s="17" t="s">
        <v>43</v>
      </c>
      <c r="E27" s="17">
        <v>1</v>
      </c>
      <c r="F27" s="89">
        <v>1</v>
      </c>
      <c r="G27" s="15">
        <v>20</v>
      </c>
      <c r="H27" s="16">
        <f>H18</f>
        <v>1682.28</v>
      </c>
      <c r="I27" s="16">
        <f t="shared" si="0"/>
        <v>33645.6</v>
      </c>
      <c r="J27"/>
      <c r="K27"/>
      <c r="L27"/>
      <c r="M27"/>
      <c r="N27" s="2"/>
      <c r="O27" s="2"/>
      <c r="P27" s="2"/>
    </row>
    <row r="28" spans="1:16" s="7" customFormat="1" ht="18" customHeight="1">
      <c r="A28" s="153"/>
      <c r="B28" s="40" t="s">
        <v>52</v>
      </c>
      <c r="C28" s="17" t="s">
        <v>51</v>
      </c>
      <c r="D28" s="17" t="s">
        <v>43</v>
      </c>
      <c r="E28" s="17">
        <v>1</v>
      </c>
      <c r="F28" s="89">
        <v>1</v>
      </c>
      <c r="G28" s="15">
        <v>20</v>
      </c>
      <c r="H28" s="16">
        <f>H27</f>
        <v>1682.28</v>
      </c>
      <c r="I28" s="16">
        <f t="shared" si="0"/>
        <v>33645.6</v>
      </c>
      <c r="J28"/>
      <c r="K28"/>
      <c r="L28"/>
      <c r="M28"/>
      <c r="N28" s="2"/>
      <c r="O28" s="2"/>
      <c r="P28" s="2"/>
    </row>
    <row r="29" spans="1:16" s="7" customFormat="1" ht="18" customHeight="1">
      <c r="A29" s="142" t="s">
        <v>234</v>
      </c>
      <c r="B29" s="40" t="s">
        <v>179</v>
      </c>
      <c r="C29" s="17" t="s">
        <v>2</v>
      </c>
      <c r="D29" s="17" t="s">
        <v>41</v>
      </c>
      <c r="E29" s="17">
        <v>1</v>
      </c>
      <c r="F29" s="89">
        <v>0.5</v>
      </c>
      <c r="G29" s="15">
        <v>20</v>
      </c>
      <c r="H29" s="16">
        <v>9338.5</v>
      </c>
      <c r="I29" s="16">
        <f>E29*F29*G29*H29</f>
        <v>93385</v>
      </c>
      <c r="J29"/>
      <c r="K29"/>
      <c r="L29"/>
      <c r="M29"/>
      <c r="N29" s="2"/>
      <c r="O29" s="2"/>
      <c r="P29" s="2"/>
    </row>
    <row r="30" spans="1:16" s="6" customFormat="1" ht="18" customHeight="1">
      <c r="A30" s="143"/>
      <c r="B30" s="32" t="s">
        <v>57</v>
      </c>
      <c r="C30" s="15" t="s">
        <v>5</v>
      </c>
      <c r="D30" s="15" t="s">
        <v>42</v>
      </c>
      <c r="E30" s="15">
        <v>1</v>
      </c>
      <c r="F30" s="88">
        <v>1</v>
      </c>
      <c r="G30" s="15">
        <v>20</v>
      </c>
      <c r="H30" s="16">
        <f>H15</f>
        <v>3121.53</v>
      </c>
      <c r="I30" s="16">
        <f t="shared" si="0"/>
        <v>62430.6</v>
      </c>
      <c r="J30"/>
      <c r="K30"/>
      <c r="L30"/>
      <c r="M30"/>
      <c r="N30" s="2"/>
      <c r="O30" s="2"/>
      <c r="P30" s="2"/>
    </row>
    <row r="31" spans="1:16" s="6" customFormat="1" ht="18" customHeight="1">
      <c r="A31" s="144"/>
      <c r="B31" s="32" t="s">
        <v>49</v>
      </c>
      <c r="C31" s="15" t="s">
        <v>51</v>
      </c>
      <c r="D31" s="15" t="s">
        <v>43</v>
      </c>
      <c r="E31" s="15">
        <v>1</v>
      </c>
      <c r="F31" s="88">
        <v>1</v>
      </c>
      <c r="G31" s="15">
        <v>20</v>
      </c>
      <c r="H31" s="16">
        <f>H28</f>
        <v>1682.28</v>
      </c>
      <c r="I31" s="16">
        <f t="shared" si="0"/>
        <v>33645.6</v>
      </c>
      <c r="J31"/>
      <c r="K31"/>
      <c r="L31"/>
      <c r="M31"/>
      <c r="N31" s="2"/>
      <c r="O31" s="2"/>
      <c r="P31" s="2"/>
    </row>
    <row r="32" spans="1:16" s="8" customFormat="1" ht="19.5" customHeight="1">
      <c r="A32" s="108" t="s">
        <v>58</v>
      </c>
      <c r="B32" s="109"/>
      <c r="C32" s="109"/>
      <c r="D32" s="109"/>
      <c r="E32" s="109"/>
      <c r="F32" s="109"/>
      <c r="G32" s="109"/>
      <c r="H32" s="110"/>
      <c r="I32" s="111">
        <f>SUMIF($D$6:$D$31,D6,$I$6:$I$31)</f>
        <v>1512502.8</v>
      </c>
      <c r="J32"/>
      <c r="K32"/>
      <c r="L32"/>
      <c r="M32"/>
      <c r="N32" s="2"/>
      <c r="O32" s="2"/>
      <c r="P32" s="2"/>
    </row>
    <row r="33" spans="1:14" s="8" customFormat="1" ht="19.5" customHeight="1">
      <c r="A33" s="108" t="s">
        <v>59</v>
      </c>
      <c r="B33" s="66"/>
      <c r="C33" s="66"/>
      <c r="D33" s="66"/>
      <c r="E33" s="66"/>
      <c r="F33" s="66"/>
      <c r="G33" s="66"/>
      <c r="H33" s="110"/>
      <c r="I33" s="111">
        <f>SUMIF($D$6:$D$31,D11,$I$6:$I$31)</f>
        <v>1206237.8</v>
      </c>
      <c r="J33"/>
      <c r="K33"/>
      <c r="L33"/>
      <c r="M33"/>
      <c r="N33" s="2"/>
    </row>
    <row r="34" spans="1:14" s="8" customFormat="1" ht="19.5" customHeight="1">
      <c r="A34" s="108" t="s">
        <v>60</v>
      </c>
      <c r="B34" s="66"/>
      <c r="C34" s="66"/>
      <c r="D34" s="66"/>
      <c r="E34" s="66"/>
      <c r="F34" s="66"/>
      <c r="G34" s="66"/>
      <c r="H34" s="110"/>
      <c r="I34" s="111">
        <f>SUMIF($D$6:$D$31,D9,$I$6:$I$31)</f>
        <v>254947.60000000003</v>
      </c>
      <c r="J34"/>
      <c r="L34"/>
      <c r="M34"/>
      <c r="N34" s="2"/>
    </row>
    <row r="35" ht="12.75"/>
    <row r="36" ht="12.75">
      <c r="I36" s="1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sheetProtection/>
  <mergeCells count="13">
    <mergeCell ref="A19:A20"/>
    <mergeCell ref="A21:A24"/>
    <mergeCell ref="A25:A28"/>
    <mergeCell ref="A10:A18"/>
    <mergeCell ref="A2:H2"/>
    <mergeCell ref="A3:H3"/>
    <mergeCell ref="A29:A31"/>
    <mergeCell ref="I2:I3"/>
    <mergeCell ref="A6:A9"/>
    <mergeCell ref="A4:A5"/>
    <mergeCell ref="B4:B5"/>
    <mergeCell ref="C4:C5"/>
    <mergeCell ref="D4:D5"/>
  </mergeCells>
  <printOptions horizontalCentered="1"/>
  <pageMargins left="0.3937007874015748" right="0.3937007874015748" top="2.362204724409449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SheetLayoutView="100" zoomScalePageLayoutView="0" workbookViewId="0" topLeftCell="A1">
      <selection activeCell="L11" sqref="L11"/>
    </sheetView>
  </sheetViews>
  <sheetFormatPr defaultColWidth="9.140625" defaultRowHeight="15" customHeight="1"/>
  <cols>
    <col min="1" max="1" width="42.8515625" style="2" customWidth="1"/>
    <col min="2" max="2" width="14.851562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11.7109375" style="2" customWidth="1"/>
    <col min="8" max="8" width="18.8515625" style="2" customWidth="1"/>
    <col min="9" max="16384" width="9.140625" style="2" customWidth="1"/>
  </cols>
  <sheetData>
    <row r="1" spans="1:13" s="37" customFormat="1" ht="34.5" customHeight="1">
      <c r="A1" s="131" t="s">
        <v>65</v>
      </c>
      <c r="B1" s="131"/>
      <c r="C1" s="131"/>
      <c r="D1" s="131"/>
      <c r="E1" s="131"/>
      <c r="F1" s="132" t="str">
        <f>'Equipe Técnica'!I2</f>
        <v>Mês base: SET/2014</v>
      </c>
      <c r="J1" s="2"/>
      <c r="K1" s="2"/>
      <c r="L1" s="2"/>
      <c r="M1" s="2"/>
    </row>
    <row r="2" spans="1:13" s="37" customFormat="1" ht="19.5" customHeight="1">
      <c r="A2" s="136" t="s">
        <v>126</v>
      </c>
      <c r="B2" s="136"/>
      <c r="C2" s="136"/>
      <c r="D2" s="136"/>
      <c r="E2" s="136"/>
      <c r="F2" s="132"/>
      <c r="J2" s="2"/>
      <c r="K2" s="2"/>
      <c r="L2" s="2"/>
      <c r="M2" s="2"/>
    </row>
    <row r="3" spans="1:13" s="56" customFormat="1" ht="30" customHeight="1">
      <c r="A3" s="131" t="s">
        <v>61</v>
      </c>
      <c r="B3" s="131" t="s">
        <v>66</v>
      </c>
      <c r="C3" s="69" t="s">
        <v>68</v>
      </c>
      <c r="D3" s="69" t="s">
        <v>69</v>
      </c>
      <c r="E3" s="69" t="s">
        <v>70</v>
      </c>
      <c r="F3" s="67" t="s">
        <v>39</v>
      </c>
      <c r="J3" s="2"/>
      <c r="K3" s="2"/>
      <c r="L3" s="2"/>
      <c r="M3" s="2"/>
    </row>
    <row r="4" spans="1:13" s="56" customFormat="1" ht="16.5" customHeight="1">
      <c r="A4" s="131"/>
      <c r="B4" s="131"/>
      <c r="C4" s="70" t="s">
        <v>41</v>
      </c>
      <c r="D4" s="70" t="s">
        <v>42</v>
      </c>
      <c r="E4" s="70" t="s">
        <v>43</v>
      </c>
      <c r="F4" s="68" t="s">
        <v>71</v>
      </c>
      <c r="J4" s="2"/>
      <c r="K4" s="2"/>
      <c r="L4" s="2"/>
      <c r="M4" s="2"/>
    </row>
    <row r="5" spans="1:13" s="56" customFormat="1" ht="16.5" customHeight="1">
      <c r="A5" s="155" t="s">
        <v>46</v>
      </c>
      <c r="B5" s="17" t="s">
        <v>236</v>
      </c>
      <c r="C5" s="57">
        <v>3</v>
      </c>
      <c r="D5" s="49">
        <v>20</v>
      </c>
      <c r="E5" s="49">
        <v>1438.99</v>
      </c>
      <c r="F5" s="50">
        <f>C5*D5*E5</f>
        <v>86339.4</v>
      </c>
      <c r="H5" s="56">
        <f aca="true" t="shared" si="0" ref="H5:H10">C5*D5*E5</f>
        <v>86339.4</v>
      </c>
      <c r="J5" s="2"/>
      <c r="K5" s="2"/>
      <c r="L5" s="2"/>
      <c r="M5" s="2"/>
    </row>
    <row r="6" spans="1:8" ht="19.5" customHeight="1">
      <c r="A6" s="156"/>
      <c r="B6" s="17" t="s">
        <v>67</v>
      </c>
      <c r="C6" s="57">
        <v>2</v>
      </c>
      <c r="D6" s="49">
        <v>20</v>
      </c>
      <c r="E6" s="49">
        <v>2389.16</v>
      </c>
      <c r="F6" s="50">
        <f>ROUND(C6*D6*E6,2)</f>
        <v>95566.4</v>
      </c>
      <c r="H6" s="2">
        <f t="shared" si="0"/>
        <v>95566.4</v>
      </c>
    </row>
    <row r="7" spans="1:8" ht="19.5" customHeight="1">
      <c r="A7" s="32" t="s">
        <v>136</v>
      </c>
      <c r="B7" s="17" t="s">
        <v>142</v>
      </c>
      <c r="C7" s="57">
        <v>1</v>
      </c>
      <c r="D7" s="49">
        <v>20</v>
      </c>
      <c r="E7" s="49">
        <v>1732.65</v>
      </c>
      <c r="F7" s="50">
        <f>ROUND(C7*D7*E7,2)</f>
        <v>34653</v>
      </c>
      <c r="H7" s="2">
        <f t="shared" si="0"/>
        <v>34653</v>
      </c>
    </row>
    <row r="8" spans="1:8" ht="19.5" customHeight="1">
      <c r="A8" s="40" t="s">
        <v>127</v>
      </c>
      <c r="B8" s="17" t="s">
        <v>236</v>
      </c>
      <c r="C8" s="57">
        <v>1</v>
      </c>
      <c r="D8" s="49">
        <v>20</v>
      </c>
      <c r="E8" s="49">
        <v>1438.99</v>
      </c>
      <c r="F8" s="50">
        <f>ROUND(C8*D8*E8,2)</f>
        <v>28779.8</v>
      </c>
      <c r="H8" s="2">
        <f t="shared" si="0"/>
        <v>28779.8</v>
      </c>
    </row>
    <row r="9" spans="1:8" ht="19.5" customHeight="1">
      <c r="A9" s="40" t="s">
        <v>132</v>
      </c>
      <c r="B9" s="17" t="s">
        <v>236</v>
      </c>
      <c r="C9" s="57">
        <v>1</v>
      </c>
      <c r="D9" s="49">
        <v>20</v>
      </c>
      <c r="E9" s="49">
        <v>1438.99</v>
      </c>
      <c r="F9" s="50">
        <f>ROUND(C9*D9*E9,2)</f>
        <v>28779.8</v>
      </c>
      <c r="H9" s="2">
        <f t="shared" si="0"/>
        <v>28779.8</v>
      </c>
    </row>
    <row r="10" spans="1:8" ht="19.5" customHeight="1">
      <c r="A10" s="40" t="s">
        <v>222</v>
      </c>
      <c r="B10" s="17" t="s">
        <v>236</v>
      </c>
      <c r="C10" s="57">
        <v>1</v>
      </c>
      <c r="D10" s="49">
        <v>20</v>
      </c>
      <c r="E10" s="49">
        <v>1438.99</v>
      </c>
      <c r="F10" s="50">
        <f>ROUND(C10*D10*E10,2)</f>
        <v>28779.8</v>
      </c>
      <c r="H10" s="2">
        <f t="shared" si="0"/>
        <v>28779.8</v>
      </c>
    </row>
    <row r="11" spans="1:9" ht="19.5" customHeight="1">
      <c r="A11" s="154" t="s">
        <v>64</v>
      </c>
      <c r="B11" s="154"/>
      <c r="C11" s="154"/>
      <c r="D11" s="154"/>
      <c r="E11" s="154"/>
      <c r="F11" s="58">
        <f>SUM(F5:F10)</f>
        <v>302898.19999999995</v>
      </c>
      <c r="H11" s="2">
        <f>H5+H6+H7+H8+H9+H10</f>
        <v>302898.19999999995</v>
      </c>
      <c r="I11" s="48"/>
    </row>
    <row r="12" spans="1:9" ht="19.5" customHeight="1">
      <c r="A12" s="42"/>
      <c r="B12" s="42"/>
      <c r="C12" s="43"/>
      <c r="D12" s="43"/>
      <c r="E12" s="43"/>
      <c r="F12" s="44"/>
      <c r="G12" s="48"/>
      <c r="I12" s="48"/>
    </row>
    <row r="13" spans="1:9" ht="19.5" customHeight="1">
      <c r="A13" s="42"/>
      <c r="B13" s="42"/>
      <c r="C13" s="43"/>
      <c r="D13" s="43"/>
      <c r="E13" s="43"/>
      <c r="F13" s="44"/>
      <c r="I13" s="48"/>
    </row>
    <row r="14" spans="1:9" ht="19.5" customHeight="1">
      <c r="A14" s="42"/>
      <c r="B14" s="42"/>
      <c r="C14" s="43"/>
      <c r="D14" s="43"/>
      <c r="E14" s="43"/>
      <c r="F14" s="44"/>
      <c r="I14" s="48"/>
    </row>
    <row r="15" spans="1:6" ht="19.5" customHeight="1">
      <c r="A15" s="42"/>
      <c r="B15" s="42"/>
      <c r="C15" s="45"/>
      <c r="D15" s="45"/>
      <c r="E15" s="45"/>
      <c r="F15" s="42"/>
    </row>
    <row r="16" spans="1:6" ht="19.5" customHeight="1">
      <c r="A16" s="42"/>
      <c r="B16" s="42"/>
      <c r="C16" s="45"/>
      <c r="D16" s="45"/>
      <c r="E16" s="45"/>
      <c r="F16" s="42"/>
    </row>
  </sheetData>
  <sheetProtection/>
  <mergeCells count="7">
    <mergeCell ref="A1:E1"/>
    <mergeCell ref="F1:F2"/>
    <mergeCell ref="A2:E2"/>
    <mergeCell ref="A11:E11"/>
    <mergeCell ref="A3:A4"/>
    <mergeCell ref="B3:B4"/>
    <mergeCell ref="A5:A6"/>
  </mergeCells>
  <printOptions horizontalCentered="1"/>
  <pageMargins left="0.5905511811023623" right="0.5905511811023623" top="2.362204724409449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B11" sqref="B11"/>
    </sheetView>
  </sheetViews>
  <sheetFormatPr defaultColWidth="9.140625" defaultRowHeight="15" customHeight="1"/>
  <cols>
    <col min="1" max="1" width="23.140625" style="2" customWidth="1"/>
    <col min="2" max="2" width="36.0039062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10.00390625" style="2" customWidth="1"/>
    <col min="8" max="16384" width="9.140625" style="2" customWidth="1"/>
  </cols>
  <sheetData>
    <row r="1" spans="1:10" s="37" customFormat="1" ht="29.25" customHeight="1">
      <c r="A1" s="131" t="s">
        <v>72</v>
      </c>
      <c r="B1" s="131"/>
      <c r="C1" s="131"/>
      <c r="D1" s="131"/>
      <c r="E1" s="131"/>
      <c r="F1" s="132" t="str">
        <f>Veículos!F1</f>
        <v>Mês base: SET/2014</v>
      </c>
      <c r="J1" s="2"/>
    </row>
    <row r="2" spans="1:10" s="37" customFormat="1" ht="19.5" customHeight="1">
      <c r="A2" s="136" t="s">
        <v>126</v>
      </c>
      <c r="B2" s="136"/>
      <c r="C2" s="136"/>
      <c r="D2" s="136"/>
      <c r="E2" s="136"/>
      <c r="F2" s="132"/>
      <c r="J2" s="2"/>
    </row>
    <row r="3" spans="1:10" s="56" customFormat="1" ht="30.75" customHeight="1">
      <c r="A3" s="131" t="s">
        <v>61</v>
      </c>
      <c r="B3" s="131" t="s">
        <v>73</v>
      </c>
      <c r="C3" s="69" t="s">
        <v>68</v>
      </c>
      <c r="D3" s="69" t="s">
        <v>69</v>
      </c>
      <c r="E3" s="69" t="s">
        <v>70</v>
      </c>
      <c r="F3" s="67" t="s">
        <v>39</v>
      </c>
      <c r="J3" s="2"/>
    </row>
    <row r="4" spans="1:10" s="56" customFormat="1" ht="15" customHeight="1">
      <c r="A4" s="131"/>
      <c r="B4" s="131"/>
      <c r="C4" s="70" t="s">
        <v>41</v>
      </c>
      <c r="D4" s="70" t="s">
        <v>42</v>
      </c>
      <c r="E4" s="70" t="s">
        <v>43</v>
      </c>
      <c r="F4" s="68" t="s">
        <v>71</v>
      </c>
      <c r="J4" s="2"/>
    </row>
    <row r="5" spans="1:6" ht="19.5" customHeight="1">
      <c r="A5" s="40" t="s">
        <v>62</v>
      </c>
      <c r="B5" s="53" t="s">
        <v>175</v>
      </c>
      <c r="C5" s="57">
        <v>2</v>
      </c>
      <c r="D5" s="49">
        <v>20</v>
      </c>
      <c r="E5" s="49">
        <v>1530.72</v>
      </c>
      <c r="F5" s="50">
        <f>ROUND(C5*D5*E5,2)</f>
        <v>61228.8</v>
      </c>
    </row>
    <row r="6" spans="1:6" ht="19.5" customHeight="1">
      <c r="A6" s="40" t="s">
        <v>63</v>
      </c>
      <c r="B6" s="53" t="s">
        <v>74</v>
      </c>
      <c r="C6" s="57">
        <v>1</v>
      </c>
      <c r="D6" s="49">
        <v>20</v>
      </c>
      <c r="E6" s="49">
        <v>2171.48</v>
      </c>
      <c r="F6" s="50">
        <f>ROUND(C6*D6*E6,2)</f>
        <v>43429.6</v>
      </c>
    </row>
    <row r="7" spans="1:6" ht="19.5" customHeight="1">
      <c r="A7" s="40" t="s">
        <v>220</v>
      </c>
      <c r="B7" s="53" t="s">
        <v>235</v>
      </c>
      <c r="C7" s="57">
        <v>1</v>
      </c>
      <c r="D7" s="49">
        <v>20</v>
      </c>
      <c r="E7" s="49">
        <v>2664.99</v>
      </c>
      <c r="F7" s="50">
        <f>ROUND(C7*D7*E7,2)</f>
        <v>53299.8</v>
      </c>
    </row>
    <row r="8" spans="1:6" ht="19.5" customHeight="1">
      <c r="A8" s="40" t="s">
        <v>220</v>
      </c>
      <c r="B8" s="53" t="s">
        <v>221</v>
      </c>
      <c r="C8" s="57">
        <v>1</v>
      </c>
      <c r="D8" s="49">
        <v>20</v>
      </c>
      <c r="E8" s="49">
        <v>3355.91</v>
      </c>
      <c r="F8" s="50">
        <f>ROUND(C8*D8*E8,2)</f>
        <v>67118.2</v>
      </c>
    </row>
    <row r="9" spans="1:9" ht="19.5" customHeight="1">
      <c r="A9" s="154" t="s">
        <v>64</v>
      </c>
      <c r="B9" s="154"/>
      <c r="C9" s="154"/>
      <c r="D9" s="154"/>
      <c r="E9" s="154"/>
      <c r="F9" s="58">
        <f>F5+F6+F7+F8</f>
        <v>225076.40000000002</v>
      </c>
      <c r="I9" s="48"/>
    </row>
    <row r="10" spans="1:9" ht="19.5" customHeight="1">
      <c r="A10" s="42"/>
      <c r="B10" s="42"/>
      <c r="C10" s="43"/>
      <c r="D10" s="43"/>
      <c r="E10" s="43"/>
      <c r="F10" s="44"/>
      <c r="I10" s="48"/>
    </row>
    <row r="11" spans="1:9" ht="19.5" customHeight="1">
      <c r="A11" s="42"/>
      <c r="B11" s="42"/>
      <c r="C11" s="43"/>
      <c r="D11" s="43"/>
      <c r="E11" s="43"/>
      <c r="F11" s="44"/>
      <c r="I11" s="48"/>
    </row>
    <row r="12" spans="1:9" ht="19.5" customHeight="1">
      <c r="A12" s="42"/>
      <c r="B12" s="42"/>
      <c r="C12" s="43"/>
      <c r="D12" s="43"/>
      <c r="E12" s="43"/>
      <c r="F12" s="44"/>
      <c r="I12" s="48"/>
    </row>
    <row r="13" spans="1:6" ht="19.5" customHeight="1">
      <c r="A13" s="42"/>
      <c r="B13" s="42"/>
      <c r="C13" s="45"/>
      <c r="D13" s="45"/>
      <c r="E13" s="45"/>
      <c r="F13" s="42"/>
    </row>
    <row r="14" spans="1:6" ht="19.5" customHeight="1">
      <c r="A14" s="42"/>
      <c r="B14" s="42"/>
      <c r="C14" s="45"/>
      <c r="D14" s="45"/>
      <c r="E14" s="45"/>
      <c r="F14" s="42"/>
    </row>
  </sheetData>
  <sheetProtection/>
  <mergeCells count="6">
    <mergeCell ref="F1:F2"/>
    <mergeCell ref="A9:E9"/>
    <mergeCell ref="A3:A4"/>
    <mergeCell ref="B3:B4"/>
    <mergeCell ref="A2:E2"/>
    <mergeCell ref="A1:E1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SheetLayoutView="100" zoomScalePageLayoutView="0" workbookViewId="0" topLeftCell="A1">
      <selection activeCell="B15" sqref="B15"/>
    </sheetView>
  </sheetViews>
  <sheetFormatPr defaultColWidth="9.140625" defaultRowHeight="15" customHeight="1"/>
  <cols>
    <col min="1" max="1" width="42.00390625" style="2" customWidth="1"/>
    <col min="2" max="2" width="23.7109375" style="2" customWidth="1"/>
    <col min="3" max="3" width="10.57421875" style="2" customWidth="1"/>
    <col min="4" max="4" width="13.28125" style="2" customWidth="1"/>
    <col min="5" max="5" width="14.140625" style="2" customWidth="1"/>
    <col min="6" max="16384" width="9.140625" style="2" customWidth="1"/>
  </cols>
  <sheetData>
    <row r="1" spans="1:8" s="37" customFormat="1" ht="26.25" customHeight="1">
      <c r="A1" s="131" t="s">
        <v>75</v>
      </c>
      <c r="B1" s="131"/>
      <c r="C1" s="131"/>
      <c r="D1" s="131"/>
      <c r="E1" s="132" t="str">
        <f>Equipamentos!F1</f>
        <v>Mês base: SET/2014</v>
      </c>
      <c r="H1" s="2"/>
    </row>
    <row r="2" spans="1:8" s="37" customFormat="1" ht="19.5" customHeight="1">
      <c r="A2" s="136" t="s">
        <v>126</v>
      </c>
      <c r="B2" s="136"/>
      <c r="C2" s="136"/>
      <c r="D2" s="136"/>
      <c r="E2" s="132"/>
      <c r="H2" s="2"/>
    </row>
    <row r="3" spans="1:8" s="7" customFormat="1" ht="27" customHeight="1">
      <c r="A3" s="132" t="s">
        <v>61</v>
      </c>
      <c r="B3" s="132" t="s">
        <v>76</v>
      </c>
      <c r="C3" s="69" t="s">
        <v>230</v>
      </c>
      <c r="D3" s="69" t="s">
        <v>0</v>
      </c>
      <c r="E3" s="69" t="s">
        <v>39</v>
      </c>
      <c r="H3" s="2"/>
    </row>
    <row r="4" spans="1:8" s="7" customFormat="1" ht="17.25" customHeight="1">
      <c r="A4" s="132"/>
      <c r="B4" s="132"/>
      <c r="C4" s="70" t="s">
        <v>41</v>
      </c>
      <c r="D4" s="70" t="s">
        <v>42</v>
      </c>
      <c r="E4" s="70" t="s">
        <v>141</v>
      </c>
      <c r="H4" s="2"/>
    </row>
    <row r="5" spans="1:5" ht="19.5" customHeight="1">
      <c r="A5" s="157" t="s">
        <v>46</v>
      </c>
      <c r="B5" s="53" t="s">
        <v>78</v>
      </c>
      <c r="C5" s="57">
        <v>4</v>
      </c>
      <c r="D5" s="49">
        <v>2200</v>
      </c>
      <c r="E5" s="50">
        <f>ROUND(C5*D5,2)</f>
        <v>8800</v>
      </c>
    </row>
    <row r="6" spans="1:5" ht="19.5" customHeight="1">
      <c r="A6" s="158"/>
      <c r="B6" s="53" t="s">
        <v>77</v>
      </c>
      <c r="C6" s="57">
        <v>2</v>
      </c>
      <c r="D6" s="49">
        <v>1650</v>
      </c>
      <c r="E6" s="50">
        <f aca="true" t="shared" si="0" ref="E6:E11">ROUND(C6*D6,2)</f>
        <v>3300</v>
      </c>
    </row>
    <row r="7" spans="1:5" ht="19.5" customHeight="1">
      <c r="A7" s="32" t="s">
        <v>136</v>
      </c>
      <c r="B7" s="53" t="s">
        <v>78</v>
      </c>
      <c r="C7" s="57">
        <v>1</v>
      </c>
      <c r="D7" s="49">
        <v>2200</v>
      </c>
      <c r="E7" s="50">
        <f t="shared" si="0"/>
        <v>2200</v>
      </c>
    </row>
    <row r="8" spans="1:5" ht="19.5" customHeight="1">
      <c r="A8" s="40" t="s">
        <v>127</v>
      </c>
      <c r="B8" s="53" t="s">
        <v>78</v>
      </c>
      <c r="C8" s="57">
        <v>1</v>
      </c>
      <c r="D8" s="49">
        <v>2200</v>
      </c>
      <c r="E8" s="50">
        <f t="shared" si="0"/>
        <v>2200</v>
      </c>
    </row>
    <row r="9" spans="1:5" ht="19.5" customHeight="1">
      <c r="A9" s="40" t="s">
        <v>132</v>
      </c>
      <c r="B9" s="53" t="s">
        <v>77</v>
      </c>
      <c r="C9" s="57">
        <v>4</v>
      </c>
      <c r="D9" s="49">
        <v>1650</v>
      </c>
      <c r="E9" s="50">
        <f t="shared" si="0"/>
        <v>6600</v>
      </c>
    </row>
    <row r="10" spans="1:5" ht="19.5" customHeight="1">
      <c r="A10" s="112" t="s">
        <v>222</v>
      </c>
      <c r="B10" s="113" t="s">
        <v>78</v>
      </c>
      <c r="C10" s="114">
        <v>2</v>
      </c>
      <c r="D10" s="115">
        <v>2200</v>
      </c>
      <c r="E10" s="116">
        <f t="shared" si="0"/>
        <v>4400</v>
      </c>
    </row>
    <row r="11" spans="1:5" ht="19.5" customHeight="1">
      <c r="A11" s="40" t="s">
        <v>140</v>
      </c>
      <c r="B11" s="53" t="s">
        <v>78</v>
      </c>
      <c r="C11" s="57">
        <v>7</v>
      </c>
      <c r="D11" s="49">
        <v>2200</v>
      </c>
      <c r="E11" s="50">
        <f t="shared" si="0"/>
        <v>15400</v>
      </c>
    </row>
    <row r="12" spans="1:7" ht="19.5" customHeight="1">
      <c r="A12" s="154" t="s">
        <v>6</v>
      </c>
      <c r="B12" s="154"/>
      <c r="C12" s="154"/>
      <c r="D12" s="154"/>
      <c r="E12" s="87">
        <f>SUM(E5:E11)</f>
        <v>42900</v>
      </c>
      <c r="G12" s="48"/>
    </row>
    <row r="13" spans="1:7" ht="19.5" customHeight="1">
      <c r="A13" s="42"/>
      <c r="B13" s="42"/>
      <c r="C13" s="43"/>
      <c r="D13" s="43"/>
      <c r="E13" s="44"/>
      <c r="G13" s="48"/>
    </row>
    <row r="14" spans="1:7" ht="19.5" customHeight="1">
      <c r="A14" s="42"/>
      <c r="B14" s="42"/>
      <c r="C14" s="43"/>
      <c r="D14" s="43"/>
      <c r="E14" s="44"/>
      <c r="G14" s="48"/>
    </row>
    <row r="15" spans="1:7" ht="19.5" customHeight="1">
      <c r="A15" s="42"/>
      <c r="B15" s="42"/>
      <c r="C15" s="43"/>
      <c r="D15" s="43"/>
      <c r="E15" s="44"/>
      <c r="G15" s="48"/>
    </row>
    <row r="16" spans="1:5" ht="19.5" customHeight="1">
      <c r="A16" s="42"/>
      <c r="B16" s="42"/>
      <c r="C16" s="45"/>
      <c r="D16" s="45"/>
      <c r="E16" s="42"/>
    </row>
    <row r="17" spans="1:5" ht="19.5" customHeight="1">
      <c r="A17" s="42"/>
      <c r="B17" s="42"/>
      <c r="C17" s="45"/>
      <c r="D17" s="45"/>
      <c r="E17" s="42"/>
    </row>
  </sheetData>
  <sheetProtection/>
  <mergeCells count="7">
    <mergeCell ref="E1:E2"/>
    <mergeCell ref="A1:D1"/>
    <mergeCell ref="A12:D12"/>
    <mergeCell ref="A3:A4"/>
    <mergeCell ref="B3:B4"/>
    <mergeCell ref="A2:D2"/>
    <mergeCell ref="A5:A6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SheetLayoutView="100" zoomScalePageLayoutView="0" workbookViewId="0" topLeftCell="A1">
      <selection activeCell="K10" sqref="K10"/>
    </sheetView>
  </sheetViews>
  <sheetFormatPr defaultColWidth="9.140625" defaultRowHeight="15" customHeight="1"/>
  <cols>
    <col min="1" max="1" width="20.00390625" style="2" customWidth="1"/>
    <col min="2" max="2" width="22.42187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7.57421875" style="0" customWidth="1"/>
    <col min="12" max="16384" width="9.140625" style="2" customWidth="1"/>
  </cols>
  <sheetData>
    <row r="1" spans="1:11" s="37" customFormat="1" ht="24.75" customHeight="1">
      <c r="A1" s="131" t="s">
        <v>79</v>
      </c>
      <c r="B1" s="131"/>
      <c r="C1" s="131"/>
      <c r="D1" s="131"/>
      <c r="E1" s="131"/>
      <c r="F1" s="132" t="str">
        <f>Informática!E1</f>
        <v>Mês base: SET/2014</v>
      </c>
      <c r="G1"/>
      <c r="H1"/>
      <c r="I1"/>
      <c r="J1"/>
      <c r="K1"/>
    </row>
    <row r="2" spans="1:11" s="37" customFormat="1" ht="19.5" customHeight="1">
      <c r="A2" s="136" t="s">
        <v>126</v>
      </c>
      <c r="B2" s="136"/>
      <c r="C2" s="136"/>
      <c r="D2" s="136"/>
      <c r="E2" s="136"/>
      <c r="F2" s="132"/>
      <c r="G2"/>
      <c r="H2"/>
      <c r="I2"/>
      <c r="J2"/>
      <c r="K2"/>
    </row>
    <row r="3" spans="1:11" s="56" customFormat="1" ht="34.5" customHeight="1">
      <c r="A3" s="131" t="s">
        <v>61</v>
      </c>
      <c r="B3" s="131" t="s">
        <v>35</v>
      </c>
      <c r="C3" s="69" t="s">
        <v>68</v>
      </c>
      <c r="D3" s="69" t="s">
        <v>69</v>
      </c>
      <c r="E3" s="69" t="s">
        <v>70</v>
      </c>
      <c r="F3" s="67" t="s">
        <v>39</v>
      </c>
      <c r="G3"/>
      <c r="H3"/>
      <c r="I3"/>
      <c r="J3"/>
      <c r="K3"/>
    </row>
    <row r="4" spans="1:11" s="56" customFormat="1" ht="12" customHeight="1">
      <c r="A4" s="131"/>
      <c r="B4" s="131"/>
      <c r="C4" s="71" t="s">
        <v>41</v>
      </c>
      <c r="D4" s="71" t="s">
        <v>42</v>
      </c>
      <c r="E4" s="71" t="s">
        <v>43</v>
      </c>
      <c r="F4" s="72" t="s">
        <v>71</v>
      </c>
      <c r="G4"/>
      <c r="H4"/>
      <c r="I4"/>
      <c r="J4"/>
      <c r="K4"/>
    </row>
    <row r="5" spans="1:6" ht="19.5" customHeight="1">
      <c r="A5" s="159" t="s">
        <v>131</v>
      </c>
      <c r="B5" s="53" t="s">
        <v>80</v>
      </c>
      <c r="C5" s="57">
        <v>1</v>
      </c>
      <c r="D5" s="49">
        <v>20</v>
      </c>
      <c r="E5" s="49">
        <v>1555.13</v>
      </c>
      <c r="F5" s="50">
        <f>ROUND(E5*D5*C5,2)</f>
        <v>31102.6</v>
      </c>
    </row>
    <row r="6" spans="1:6" ht="19.5" customHeight="1">
      <c r="A6" s="159"/>
      <c r="B6" s="53" t="s">
        <v>81</v>
      </c>
      <c r="C6" s="57">
        <v>1</v>
      </c>
      <c r="D6" s="49">
        <v>20</v>
      </c>
      <c r="E6" s="49">
        <v>668.83</v>
      </c>
      <c r="F6" s="50">
        <f>ROUND(E6*D6*C6,2)</f>
        <v>13376.6</v>
      </c>
    </row>
    <row r="7" spans="1:6" ht="19.5" customHeight="1">
      <c r="A7" s="112" t="s">
        <v>130</v>
      </c>
      <c r="B7" s="113" t="s">
        <v>82</v>
      </c>
      <c r="C7" s="114">
        <v>1</v>
      </c>
      <c r="D7" s="115">
        <v>20</v>
      </c>
      <c r="E7" s="115">
        <f>E5</f>
        <v>1555.13</v>
      </c>
      <c r="F7" s="116">
        <f>ROUND(E7*D7*C7,2)</f>
        <v>31102.6</v>
      </c>
    </row>
    <row r="8" spans="1:6" ht="19.5" customHeight="1">
      <c r="A8" s="154" t="s">
        <v>64</v>
      </c>
      <c r="B8" s="154"/>
      <c r="C8" s="154"/>
      <c r="D8" s="154"/>
      <c r="E8" s="154"/>
      <c r="F8" s="58">
        <f>SUM(F5:F7)</f>
        <v>75581.79999999999</v>
      </c>
    </row>
    <row r="9" spans="1:6" ht="19.5" customHeight="1">
      <c r="A9" s="42"/>
      <c r="B9" s="42"/>
      <c r="C9" s="43"/>
      <c r="D9" s="43"/>
      <c r="E9" s="43"/>
      <c r="F9" s="44"/>
    </row>
    <row r="10" spans="1:6" ht="19.5" customHeight="1">
      <c r="A10" s="42"/>
      <c r="B10" s="42"/>
      <c r="C10" s="43"/>
      <c r="D10" s="43"/>
      <c r="E10" s="43"/>
      <c r="F10" s="44"/>
    </row>
    <row r="11" spans="1:6" ht="19.5" customHeight="1">
      <c r="A11" s="42"/>
      <c r="B11" s="42"/>
      <c r="C11" s="43"/>
      <c r="D11" s="43"/>
      <c r="E11" s="43"/>
      <c r="F11" s="44"/>
    </row>
    <row r="12" spans="1:6" ht="19.5" customHeight="1">
      <c r="A12" s="42"/>
      <c r="B12" s="42"/>
      <c r="C12" s="45"/>
      <c r="D12" s="45"/>
      <c r="E12" s="45"/>
      <c r="F12" s="42"/>
    </row>
    <row r="13" spans="1:6" ht="19.5" customHeight="1">
      <c r="A13" s="42"/>
      <c r="B13" s="42"/>
      <c r="C13" s="45"/>
      <c r="D13" s="45"/>
      <c r="E13" s="45"/>
      <c r="F13" s="42"/>
    </row>
  </sheetData>
  <sheetProtection/>
  <mergeCells count="7">
    <mergeCell ref="A8:E8"/>
    <mergeCell ref="A3:A4"/>
    <mergeCell ref="A5:A6"/>
    <mergeCell ref="B3:B4"/>
    <mergeCell ref="F1:F2"/>
    <mergeCell ref="A1:E1"/>
    <mergeCell ref="A2:E2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zoomScalePageLayoutView="0" workbookViewId="0" topLeftCell="A1">
      <selection activeCell="B8" sqref="B8"/>
    </sheetView>
  </sheetViews>
  <sheetFormatPr defaultColWidth="9.140625" defaultRowHeight="15" customHeight="1"/>
  <cols>
    <col min="1" max="1" width="17.421875" style="2" customWidth="1"/>
    <col min="2" max="2" width="45.57421875" style="2" customWidth="1"/>
    <col min="3" max="3" width="8.28125" style="3" customWidth="1"/>
    <col min="4" max="4" width="10.57421875" style="2" customWidth="1"/>
    <col min="5" max="5" width="9.7109375" style="2" customWidth="1"/>
    <col min="6" max="6" width="15.8515625" style="2" customWidth="1"/>
    <col min="7" max="7" width="14.140625" style="2" customWidth="1"/>
    <col min="8" max="9" width="9.140625" style="2" customWidth="1"/>
    <col min="10" max="10" width="14.140625" style="0" customWidth="1"/>
    <col min="11" max="16384" width="9.140625" style="2" customWidth="1"/>
  </cols>
  <sheetData>
    <row r="1" spans="1:10" s="37" customFormat="1" ht="34.5" customHeight="1">
      <c r="A1" s="131" t="s">
        <v>239</v>
      </c>
      <c r="B1" s="131"/>
      <c r="C1" s="131"/>
      <c r="D1" s="131"/>
      <c r="E1" s="131"/>
      <c r="F1" s="131"/>
      <c r="G1" s="132" t="str">
        <f>'Instalações-Mobiliário'!F1:F2</f>
        <v>Mês base: SET/2014</v>
      </c>
      <c r="J1"/>
    </row>
    <row r="2" spans="1:10" s="37" customFormat="1" ht="19.5" customHeight="1">
      <c r="A2" s="136" t="s">
        <v>238</v>
      </c>
      <c r="B2" s="136"/>
      <c r="C2" s="136"/>
      <c r="D2" s="136"/>
      <c r="E2" s="136"/>
      <c r="F2" s="136"/>
      <c r="G2" s="132"/>
      <c r="J2"/>
    </row>
    <row r="3" spans="1:10" s="59" customFormat="1" ht="26.25" customHeight="1">
      <c r="A3" s="132" t="s">
        <v>83</v>
      </c>
      <c r="B3" s="132" t="s">
        <v>84</v>
      </c>
      <c r="C3" s="132" t="s">
        <v>85</v>
      </c>
      <c r="D3" s="69" t="s">
        <v>86</v>
      </c>
      <c r="E3" s="69" t="s">
        <v>87</v>
      </c>
      <c r="F3" s="69" t="s">
        <v>88</v>
      </c>
      <c r="G3" s="69" t="s">
        <v>39</v>
      </c>
      <c r="J3"/>
    </row>
    <row r="4" spans="1:10" s="59" customFormat="1" ht="12" customHeight="1">
      <c r="A4" s="132"/>
      <c r="B4" s="132"/>
      <c r="C4" s="132"/>
      <c r="D4" s="70" t="s">
        <v>41</v>
      </c>
      <c r="E4" s="70" t="s">
        <v>42</v>
      </c>
      <c r="F4" s="70" t="s">
        <v>43</v>
      </c>
      <c r="G4" s="70" t="s">
        <v>71</v>
      </c>
      <c r="J4"/>
    </row>
    <row r="5" spans="1:7" ht="19.5" customHeight="1">
      <c r="A5" s="142" t="s">
        <v>215</v>
      </c>
      <c r="B5" s="40" t="s">
        <v>168</v>
      </c>
      <c r="C5" s="17" t="s">
        <v>89</v>
      </c>
      <c r="D5" s="57">
        <v>150</v>
      </c>
      <c r="E5" s="49">
        <v>2.0009</v>
      </c>
      <c r="F5" s="49">
        <v>0.26</v>
      </c>
      <c r="G5" s="50">
        <f>ROUND(D5*E5*F5,2)</f>
        <v>78.04</v>
      </c>
    </row>
    <row r="6" spans="1:7" ht="19.5" customHeight="1">
      <c r="A6" s="144"/>
      <c r="B6" s="40" t="s">
        <v>214</v>
      </c>
      <c r="C6" s="17" t="s">
        <v>89</v>
      </c>
      <c r="D6" s="57">
        <v>150</v>
      </c>
      <c r="E6" s="49">
        <v>2.0009</v>
      </c>
      <c r="F6" s="49">
        <v>0.26</v>
      </c>
      <c r="G6" s="50">
        <f aca="true" t="shared" si="0" ref="G6:G33">ROUND(D6*E6*F6,2)</f>
        <v>78.04</v>
      </c>
    </row>
    <row r="7" spans="1:7" ht="19.5" customHeight="1">
      <c r="A7" s="17" t="s">
        <v>29</v>
      </c>
      <c r="B7" s="40" t="s">
        <v>216</v>
      </c>
      <c r="C7" s="17" t="s">
        <v>89</v>
      </c>
      <c r="D7" s="57">
        <v>550</v>
      </c>
      <c r="E7" s="49">
        <v>2.0009</v>
      </c>
      <c r="F7" s="49">
        <v>0.26</v>
      </c>
      <c r="G7" s="50">
        <f t="shared" si="0"/>
        <v>286.13</v>
      </c>
    </row>
    <row r="8" spans="1:7" ht="19.5" customHeight="1">
      <c r="A8" s="153" t="s">
        <v>30</v>
      </c>
      <c r="B8" s="40" t="s">
        <v>217</v>
      </c>
      <c r="C8" s="17" t="s">
        <v>89</v>
      </c>
      <c r="D8" s="57">
        <v>450</v>
      </c>
      <c r="E8" s="49">
        <v>2</v>
      </c>
      <c r="F8" s="49">
        <v>0.26</v>
      </c>
      <c r="G8" s="50">
        <f t="shared" si="0"/>
        <v>234</v>
      </c>
    </row>
    <row r="9" spans="1:7" ht="19.5" customHeight="1">
      <c r="A9" s="153"/>
      <c r="B9" s="40" t="s">
        <v>218</v>
      </c>
      <c r="C9" s="17" t="s">
        <v>90</v>
      </c>
      <c r="D9" s="57">
        <v>200</v>
      </c>
      <c r="E9" s="49">
        <v>2</v>
      </c>
      <c r="F9" s="49">
        <v>2.11</v>
      </c>
      <c r="G9" s="50">
        <f t="shared" si="0"/>
        <v>844</v>
      </c>
    </row>
    <row r="10" spans="1:7" ht="19.5" customHeight="1">
      <c r="A10" s="153"/>
      <c r="B10" s="40" t="s">
        <v>121</v>
      </c>
      <c r="C10" s="17" t="s">
        <v>89</v>
      </c>
      <c r="D10" s="57">
        <v>150</v>
      </c>
      <c r="E10" s="49">
        <v>2</v>
      </c>
      <c r="F10" s="49">
        <v>0.26</v>
      </c>
      <c r="G10" s="50">
        <f t="shared" si="0"/>
        <v>78</v>
      </c>
    </row>
    <row r="11" spans="1:7" ht="19.5" customHeight="1">
      <c r="A11" s="153" t="s">
        <v>233</v>
      </c>
      <c r="B11" s="40" t="s">
        <v>143</v>
      </c>
      <c r="C11" s="17" t="s">
        <v>89</v>
      </c>
      <c r="D11" s="57">
        <v>200</v>
      </c>
      <c r="E11" s="49">
        <v>3</v>
      </c>
      <c r="F11" s="49">
        <v>0.26</v>
      </c>
      <c r="G11" s="50">
        <f t="shared" si="0"/>
        <v>156</v>
      </c>
    </row>
    <row r="12" spans="1:7" ht="19.5" customHeight="1">
      <c r="A12" s="153"/>
      <c r="B12" s="40" t="s">
        <v>144</v>
      </c>
      <c r="C12" s="17" t="s">
        <v>89</v>
      </c>
      <c r="D12" s="57">
        <v>200</v>
      </c>
      <c r="E12" s="49">
        <v>3</v>
      </c>
      <c r="F12" s="49">
        <v>0.26</v>
      </c>
      <c r="G12" s="50">
        <f t="shared" si="0"/>
        <v>156</v>
      </c>
    </row>
    <row r="13" spans="1:7" ht="19.5" customHeight="1">
      <c r="A13" s="153"/>
      <c r="B13" s="40" t="s">
        <v>145</v>
      </c>
      <c r="C13" s="17" t="s">
        <v>89</v>
      </c>
      <c r="D13" s="57">
        <v>200</v>
      </c>
      <c r="E13" s="49">
        <v>3</v>
      </c>
      <c r="F13" s="49">
        <v>0.26</v>
      </c>
      <c r="G13" s="50">
        <f t="shared" si="0"/>
        <v>156</v>
      </c>
    </row>
    <row r="14" spans="1:7" ht="19.5" customHeight="1">
      <c r="A14" s="153"/>
      <c r="B14" s="40" t="s">
        <v>146</v>
      </c>
      <c r="C14" s="17" t="s">
        <v>89</v>
      </c>
      <c r="D14" s="57">
        <v>200</v>
      </c>
      <c r="E14" s="49">
        <v>3</v>
      </c>
      <c r="F14" s="49">
        <v>0.26</v>
      </c>
      <c r="G14" s="50">
        <f t="shared" si="0"/>
        <v>156</v>
      </c>
    </row>
    <row r="15" spans="1:7" ht="19.5" customHeight="1">
      <c r="A15" s="153"/>
      <c r="B15" s="40" t="s">
        <v>147</v>
      </c>
      <c r="C15" s="17" t="s">
        <v>89</v>
      </c>
      <c r="D15" s="57">
        <v>200</v>
      </c>
      <c r="E15" s="49">
        <v>3</v>
      </c>
      <c r="F15" s="49">
        <v>0.26</v>
      </c>
      <c r="G15" s="50">
        <f t="shared" si="0"/>
        <v>156</v>
      </c>
    </row>
    <row r="16" spans="1:7" ht="19.5" customHeight="1">
      <c r="A16" s="153"/>
      <c r="B16" s="40" t="s">
        <v>148</v>
      </c>
      <c r="C16" s="17" t="s">
        <v>89</v>
      </c>
      <c r="D16" s="57">
        <v>200</v>
      </c>
      <c r="E16" s="49">
        <v>3</v>
      </c>
      <c r="F16" s="49">
        <v>0.26</v>
      </c>
      <c r="G16" s="50">
        <f t="shared" si="0"/>
        <v>156</v>
      </c>
    </row>
    <row r="17" spans="1:7" ht="19.5" customHeight="1">
      <c r="A17" s="153"/>
      <c r="B17" s="40" t="s">
        <v>149</v>
      </c>
      <c r="C17" s="17" t="s">
        <v>89</v>
      </c>
      <c r="D17" s="57">
        <v>200</v>
      </c>
      <c r="E17" s="49">
        <v>3</v>
      </c>
      <c r="F17" s="49">
        <v>0.26</v>
      </c>
      <c r="G17" s="50">
        <f t="shared" si="0"/>
        <v>156</v>
      </c>
    </row>
    <row r="18" spans="1:7" ht="19.5" customHeight="1">
      <c r="A18" s="153"/>
      <c r="B18" s="40" t="s">
        <v>150</v>
      </c>
      <c r="C18" s="17" t="s">
        <v>89</v>
      </c>
      <c r="D18" s="57">
        <v>200</v>
      </c>
      <c r="E18" s="49">
        <v>3</v>
      </c>
      <c r="F18" s="49">
        <v>0.26</v>
      </c>
      <c r="G18" s="50">
        <f t="shared" si="0"/>
        <v>156</v>
      </c>
    </row>
    <row r="19" spans="1:7" ht="19.5" customHeight="1">
      <c r="A19" s="153"/>
      <c r="B19" s="40" t="s">
        <v>151</v>
      </c>
      <c r="C19" s="17" t="s">
        <v>89</v>
      </c>
      <c r="D19" s="57">
        <v>200</v>
      </c>
      <c r="E19" s="49">
        <v>3</v>
      </c>
      <c r="F19" s="49">
        <v>0.26</v>
      </c>
      <c r="G19" s="50">
        <f t="shared" si="0"/>
        <v>156</v>
      </c>
    </row>
    <row r="20" spans="1:7" ht="19.5" customHeight="1">
      <c r="A20" s="153"/>
      <c r="B20" s="40" t="s">
        <v>152</v>
      </c>
      <c r="C20" s="17" t="s">
        <v>89</v>
      </c>
      <c r="D20" s="57">
        <v>250</v>
      </c>
      <c r="E20" s="49">
        <v>3</v>
      </c>
      <c r="F20" s="49">
        <v>0.26</v>
      </c>
      <c r="G20" s="50">
        <f t="shared" si="0"/>
        <v>195</v>
      </c>
    </row>
    <row r="21" spans="1:7" ht="19.5" customHeight="1">
      <c r="A21" s="153"/>
      <c r="B21" s="40" t="s">
        <v>153</v>
      </c>
      <c r="C21" s="17" t="s">
        <v>89</v>
      </c>
      <c r="D21" s="57">
        <v>250</v>
      </c>
      <c r="E21" s="49">
        <v>3</v>
      </c>
      <c r="F21" s="49">
        <v>0.26</v>
      </c>
      <c r="G21" s="50">
        <f t="shared" si="0"/>
        <v>195</v>
      </c>
    </row>
    <row r="22" spans="1:7" ht="19.5" customHeight="1">
      <c r="A22" s="153"/>
      <c r="B22" s="40" t="s">
        <v>154</v>
      </c>
      <c r="C22" s="17" t="s">
        <v>89</v>
      </c>
      <c r="D22" s="57">
        <v>250</v>
      </c>
      <c r="E22" s="49">
        <v>3</v>
      </c>
      <c r="F22" s="49">
        <v>0.26</v>
      </c>
      <c r="G22" s="50">
        <f t="shared" si="0"/>
        <v>195</v>
      </c>
    </row>
    <row r="23" spans="1:7" ht="19.5" customHeight="1">
      <c r="A23" s="153"/>
      <c r="B23" s="40" t="s">
        <v>155</v>
      </c>
      <c r="C23" s="17" t="s">
        <v>89</v>
      </c>
      <c r="D23" s="57">
        <v>250</v>
      </c>
      <c r="E23" s="49">
        <v>3</v>
      </c>
      <c r="F23" s="49">
        <v>0.26</v>
      </c>
      <c r="G23" s="50">
        <f t="shared" si="0"/>
        <v>195</v>
      </c>
    </row>
    <row r="24" spans="1:7" ht="19.5" customHeight="1">
      <c r="A24" s="153"/>
      <c r="B24" s="40" t="s">
        <v>156</v>
      </c>
      <c r="C24" s="17" t="s">
        <v>89</v>
      </c>
      <c r="D24" s="57">
        <v>200</v>
      </c>
      <c r="E24" s="49">
        <v>3</v>
      </c>
      <c r="F24" s="49">
        <v>0.26</v>
      </c>
      <c r="G24" s="50">
        <f t="shared" si="0"/>
        <v>156</v>
      </c>
    </row>
    <row r="25" spans="1:10" ht="19.5" customHeight="1">
      <c r="A25" s="153"/>
      <c r="B25" s="40" t="s">
        <v>157</v>
      </c>
      <c r="C25" s="17" t="s">
        <v>89</v>
      </c>
      <c r="D25" s="57">
        <v>200</v>
      </c>
      <c r="E25" s="49">
        <v>3</v>
      </c>
      <c r="F25" s="49">
        <v>0.26</v>
      </c>
      <c r="G25" s="50">
        <f t="shared" si="0"/>
        <v>156</v>
      </c>
      <c r="J25">
        <f>D25*E25*F25</f>
        <v>156</v>
      </c>
    </row>
    <row r="26" spans="1:7" ht="19.5" customHeight="1">
      <c r="A26" s="153"/>
      <c r="B26" s="40" t="s">
        <v>158</v>
      </c>
      <c r="C26" s="17" t="s">
        <v>89</v>
      </c>
      <c r="D26" s="57">
        <v>200</v>
      </c>
      <c r="E26" s="49">
        <v>3</v>
      </c>
      <c r="F26" s="49">
        <v>0.26</v>
      </c>
      <c r="G26" s="50">
        <f t="shared" si="0"/>
        <v>156</v>
      </c>
    </row>
    <row r="27" spans="1:7" ht="19.5" customHeight="1">
      <c r="A27" s="153"/>
      <c r="B27" s="40" t="s">
        <v>159</v>
      </c>
      <c r="C27" s="17" t="s">
        <v>89</v>
      </c>
      <c r="D27" s="57">
        <v>200</v>
      </c>
      <c r="E27" s="49">
        <v>3</v>
      </c>
      <c r="F27" s="49">
        <v>0.26</v>
      </c>
      <c r="G27" s="50">
        <f t="shared" si="0"/>
        <v>156</v>
      </c>
    </row>
    <row r="28" spans="1:7" ht="19.5" customHeight="1">
      <c r="A28" s="153"/>
      <c r="B28" s="40" t="s">
        <v>160</v>
      </c>
      <c r="C28" s="17" t="s">
        <v>89</v>
      </c>
      <c r="D28" s="57">
        <v>200</v>
      </c>
      <c r="E28" s="49">
        <v>3</v>
      </c>
      <c r="F28" s="49">
        <v>0.26</v>
      </c>
      <c r="G28" s="50">
        <f t="shared" si="0"/>
        <v>156</v>
      </c>
    </row>
    <row r="29" spans="1:7" ht="19.5" customHeight="1">
      <c r="A29" s="153"/>
      <c r="B29" s="40" t="s">
        <v>161</v>
      </c>
      <c r="C29" s="17" t="s">
        <v>89</v>
      </c>
      <c r="D29" s="57">
        <v>200</v>
      </c>
      <c r="E29" s="49">
        <v>3</v>
      </c>
      <c r="F29" s="49">
        <v>0.26</v>
      </c>
      <c r="G29" s="50">
        <f t="shared" si="0"/>
        <v>156</v>
      </c>
    </row>
    <row r="30" spans="1:7" ht="19.5" customHeight="1">
      <c r="A30" s="153"/>
      <c r="B30" s="40" t="s">
        <v>162</v>
      </c>
      <c r="C30" s="17" t="s">
        <v>89</v>
      </c>
      <c r="D30" s="57">
        <v>200</v>
      </c>
      <c r="E30" s="49">
        <v>3</v>
      </c>
      <c r="F30" s="49">
        <v>0.26</v>
      </c>
      <c r="G30" s="50">
        <f t="shared" si="0"/>
        <v>156</v>
      </c>
    </row>
    <row r="31" spans="1:7" ht="19.5" customHeight="1">
      <c r="A31" s="153"/>
      <c r="B31" s="40" t="s">
        <v>163</v>
      </c>
      <c r="C31" s="17" t="s">
        <v>89</v>
      </c>
      <c r="D31" s="57">
        <v>200</v>
      </c>
      <c r="E31" s="49">
        <v>3</v>
      </c>
      <c r="F31" s="49">
        <v>0.26</v>
      </c>
      <c r="G31" s="50">
        <f t="shared" si="0"/>
        <v>156</v>
      </c>
    </row>
    <row r="32" spans="1:7" ht="19.5" customHeight="1">
      <c r="A32" s="153"/>
      <c r="B32" s="40" t="s">
        <v>164</v>
      </c>
      <c r="C32" s="17" t="s">
        <v>89</v>
      </c>
      <c r="D32" s="57">
        <v>200</v>
      </c>
      <c r="E32" s="49">
        <v>3</v>
      </c>
      <c r="F32" s="49">
        <v>0.26</v>
      </c>
      <c r="G32" s="50">
        <f t="shared" si="0"/>
        <v>156</v>
      </c>
    </row>
    <row r="33" spans="1:7" ht="30" customHeight="1">
      <c r="A33" s="17" t="s">
        <v>167</v>
      </c>
      <c r="B33" s="40" t="s">
        <v>166</v>
      </c>
      <c r="C33" s="17" t="s">
        <v>165</v>
      </c>
      <c r="D33" s="57">
        <v>300</v>
      </c>
      <c r="E33" s="49">
        <v>1.00099</v>
      </c>
      <c r="F33" s="49">
        <v>2.11</v>
      </c>
      <c r="G33" s="50">
        <f t="shared" si="0"/>
        <v>633.63</v>
      </c>
    </row>
    <row r="34" spans="1:9" ht="19.5" customHeight="1">
      <c r="A34" s="154" t="s">
        <v>64</v>
      </c>
      <c r="B34" s="154"/>
      <c r="C34" s="154"/>
      <c r="D34" s="154"/>
      <c r="E34" s="154"/>
      <c r="F34" s="154"/>
      <c r="G34" s="58">
        <f>SUM(G5:G33)</f>
        <v>5819.84</v>
      </c>
      <c r="I34" s="48"/>
    </row>
  </sheetData>
  <sheetProtection/>
  <mergeCells count="10">
    <mergeCell ref="A2:F2"/>
    <mergeCell ref="G1:G2"/>
    <mergeCell ref="A1:F1"/>
    <mergeCell ref="A34:F34"/>
    <mergeCell ref="A3:A4"/>
    <mergeCell ref="C3:C4"/>
    <mergeCell ref="B3:B4"/>
    <mergeCell ref="A8:A10"/>
    <mergeCell ref="A11:A32"/>
    <mergeCell ref="A5:A6"/>
  </mergeCells>
  <printOptions horizontalCentered="1"/>
  <pageMargins left="0.984251968503937" right="0.5905511811023623" top="1.968503937007874" bottom="0.5905511811023623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6">
      <selection activeCell="A33" sqref="A33:C33"/>
    </sheetView>
  </sheetViews>
  <sheetFormatPr defaultColWidth="9.140625" defaultRowHeight="12.75"/>
  <cols>
    <col min="1" max="1" width="13.8515625" style="2" customWidth="1"/>
    <col min="2" max="2" width="50.140625" style="9" customWidth="1"/>
    <col min="3" max="3" width="18.421875" style="9" customWidth="1"/>
    <col min="4" max="16384" width="9.140625" style="2" customWidth="1"/>
  </cols>
  <sheetData>
    <row r="1" spans="1:3" s="6" customFormat="1" ht="30" customHeight="1">
      <c r="A1" s="131" t="s">
        <v>102</v>
      </c>
      <c r="B1" s="131"/>
      <c r="C1" s="131"/>
    </row>
    <row r="2" spans="1:3" s="6" customFormat="1" ht="43.5" customHeight="1">
      <c r="A2" s="131" t="s">
        <v>187</v>
      </c>
      <c r="B2" s="131"/>
      <c r="C2" s="14" t="s">
        <v>188</v>
      </c>
    </row>
    <row r="3" spans="1:3" s="6" customFormat="1" ht="19.5" customHeight="1">
      <c r="A3" s="131" t="s">
        <v>92</v>
      </c>
      <c r="B3" s="32" t="s">
        <v>189</v>
      </c>
      <c r="C3" s="31">
        <v>0.2</v>
      </c>
    </row>
    <row r="4" spans="1:3" s="6" customFormat="1" ht="19.5" customHeight="1">
      <c r="A4" s="131"/>
      <c r="B4" s="32" t="s">
        <v>190</v>
      </c>
      <c r="C4" s="31">
        <v>0.015</v>
      </c>
    </row>
    <row r="5" spans="1:3" s="6" customFormat="1" ht="19.5" customHeight="1">
      <c r="A5" s="131"/>
      <c r="B5" s="32" t="s">
        <v>191</v>
      </c>
      <c r="C5" s="31">
        <v>0.01</v>
      </c>
    </row>
    <row r="6" spans="1:3" s="6" customFormat="1" ht="19.5" customHeight="1">
      <c r="A6" s="131"/>
      <c r="B6" s="32" t="s">
        <v>192</v>
      </c>
      <c r="C6" s="31">
        <v>0.002</v>
      </c>
    </row>
    <row r="7" spans="1:3" s="6" customFormat="1" ht="19.5" customHeight="1">
      <c r="A7" s="131"/>
      <c r="B7" s="32" t="s">
        <v>193</v>
      </c>
      <c r="C7" s="31">
        <v>0.006</v>
      </c>
    </row>
    <row r="8" spans="1:3" s="6" customFormat="1" ht="19.5" customHeight="1">
      <c r="A8" s="131"/>
      <c r="B8" s="32" t="s">
        <v>194</v>
      </c>
      <c r="C8" s="31">
        <v>0.025</v>
      </c>
    </row>
    <row r="9" spans="1:3" s="6" customFormat="1" ht="19.5" customHeight="1">
      <c r="A9" s="131"/>
      <c r="B9" s="32" t="s">
        <v>195</v>
      </c>
      <c r="C9" s="31">
        <v>0.01</v>
      </c>
    </row>
    <row r="10" spans="1:3" s="6" customFormat="1" ht="19.5" customHeight="1">
      <c r="A10" s="131"/>
      <c r="B10" s="32" t="s">
        <v>93</v>
      </c>
      <c r="C10" s="31">
        <v>0.08</v>
      </c>
    </row>
    <row r="11" spans="1:3" s="6" customFormat="1" ht="19.5" customHeight="1">
      <c r="A11" s="131"/>
      <c r="B11" s="86" t="s">
        <v>94</v>
      </c>
      <c r="C11" s="60">
        <f>SUM(C3:C10)</f>
        <v>0.3480000000000001</v>
      </c>
    </row>
    <row r="12" spans="1:3" s="6" customFormat="1" ht="19.5" customHeight="1">
      <c r="A12" s="131" t="s">
        <v>95</v>
      </c>
      <c r="B12" s="32" t="s">
        <v>96</v>
      </c>
      <c r="C12" s="31">
        <v>0.1111</v>
      </c>
    </row>
    <row r="13" spans="1:3" s="6" customFormat="1" ht="19.5" customHeight="1">
      <c r="A13" s="131"/>
      <c r="B13" s="32" t="s">
        <v>196</v>
      </c>
      <c r="C13" s="31">
        <v>0.0175</v>
      </c>
    </row>
    <row r="14" spans="1:3" s="6" customFormat="1" ht="19.5" customHeight="1">
      <c r="A14" s="131"/>
      <c r="B14" s="32" t="s">
        <v>197</v>
      </c>
      <c r="C14" s="31">
        <v>0.0137</v>
      </c>
    </row>
    <row r="15" spans="1:3" s="6" customFormat="1" ht="19.5" customHeight="1">
      <c r="A15" s="131"/>
      <c r="B15" s="32" t="s">
        <v>198</v>
      </c>
      <c r="C15" s="31">
        <v>0.0833</v>
      </c>
    </row>
    <row r="16" spans="1:3" s="6" customFormat="1" ht="19.5" customHeight="1">
      <c r="A16" s="131"/>
      <c r="B16" s="32" t="s">
        <v>199</v>
      </c>
      <c r="C16" s="31">
        <v>0</v>
      </c>
    </row>
    <row r="17" spans="1:3" s="6" customFormat="1" ht="19.5" customHeight="1">
      <c r="A17" s="131"/>
      <c r="B17" s="32" t="s">
        <v>200</v>
      </c>
      <c r="C17" s="31">
        <v>0.0005</v>
      </c>
    </row>
    <row r="18" spans="1:3" s="6" customFormat="1" ht="19.5" customHeight="1">
      <c r="A18" s="131"/>
      <c r="B18" s="32" t="s">
        <v>201</v>
      </c>
      <c r="C18" s="31">
        <v>0.0164</v>
      </c>
    </row>
    <row r="19" spans="1:3" s="6" customFormat="1" ht="19.5" customHeight="1">
      <c r="A19" s="131"/>
      <c r="B19" s="32" t="s">
        <v>202</v>
      </c>
      <c r="C19" s="31">
        <v>0.0021</v>
      </c>
    </row>
    <row r="20" spans="1:3" s="6" customFormat="1" ht="19.5" customHeight="1">
      <c r="A20" s="131"/>
      <c r="B20" s="86" t="s">
        <v>97</v>
      </c>
      <c r="C20" s="60">
        <f>SUM(C12:C19)</f>
        <v>0.24459999999999996</v>
      </c>
    </row>
    <row r="21" spans="1:3" s="6" customFormat="1" ht="19.5" customHeight="1">
      <c r="A21" s="131" t="s">
        <v>98</v>
      </c>
      <c r="B21" s="32" t="s">
        <v>203</v>
      </c>
      <c r="C21" s="31">
        <v>0.0433</v>
      </c>
    </row>
    <row r="22" spans="1:3" s="6" customFormat="1" ht="19.5" customHeight="1">
      <c r="A22" s="131"/>
      <c r="B22" s="32" t="s">
        <v>204</v>
      </c>
      <c r="C22" s="31">
        <v>0</v>
      </c>
    </row>
    <row r="23" spans="1:3" s="6" customFormat="1" ht="19.5" customHeight="1">
      <c r="A23" s="131"/>
      <c r="B23" s="32" t="s">
        <v>205</v>
      </c>
      <c r="C23" s="31">
        <v>0.0083</v>
      </c>
    </row>
    <row r="24" spans="1:3" s="6" customFormat="1" ht="19.5" customHeight="1">
      <c r="A24" s="131"/>
      <c r="B24" s="32" t="s">
        <v>206</v>
      </c>
      <c r="C24" s="31">
        <v>0.0008</v>
      </c>
    </row>
    <row r="25" spans="1:3" s="6" customFormat="1" ht="19.5" customHeight="1">
      <c r="A25" s="131"/>
      <c r="B25" s="86" t="s">
        <v>99</v>
      </c>
      <c r="C25" s="60">
        <f>SUM(C21:C24)</f>
        <v>0.0524</v>
      </c>
    </row>
    <row r="26" spans="1:3" s="6" customFormat="1" ht="19.5" customHeight="1">
      <c r="A26" s="131" t="s">
        <v>100</v>
      </c>
      <c r="B26" s="32" t="s">
        <v>207</v>
      </c>
      <c r="C26" s="31">
        <v>0.0851</v>
      </c>
    </row>
    <row r="27" spans="1:3" s="6" customFormat="1" ht="19.5" customHeight="1">
      <c r="A27" s="131"/>
      <c r="B27" s="32" t="s">
        <v>208</v>
      </c>
      <c r="C27" s="31">
        <v>0.0067</v>
      </c>
    </row>
    <row r="28" spans="1:3" s="6" customFormat="1" ht="19.5" customHeight="1">
      <c r="A28" s="131"/>
      <c r="B28" s="32" t="s">
        <v>209</v>
      </c>
      <c r="C28" s="31">
        <v>0.0016</v>
      </c>
    </row>
    <row r="29" spans="1:3" s="6" customFormat="1" ht="19.5" customHeight="1">
      <c r="A29" s="131"/>
      <c r="B29" s="86" t="s">
        <v>101</v>
      </c>
      <c r="C29" s="60">
        <f>SUM(C26:C28)</f>
        <v>0.0934</v>
      </c>
    </row>
    <row r="30" spans="1:3" s="6" customFormat="1" ht="19.5" customHeight="1">
      <c r="A30" s="131" t="s">
        <v>210</v>
      </c>
      <c r="B30" s="32" t="s">
        <v>211</v>
      </c>
      <c r="C30" s="31">
        <v>0.102</v>
      </c>
    </row>
    <row r="31" spans="1:3" s="6" customFormat="1" ht="19.5" customHeight="1">
      <c r="A31" s="131"/>
      <c r="B31" s="86" t="s">
        <v>212</v>
      </c>
      <c r="C31" s="60">
        <f>C30</f>
        <v>0.102</v>
      </c>
    </row>
    <row r="32" spans="1:3" s="6" customFormat="1" ht="19.5" customHeight="1">
      <c r="A32" s="131" t="s">
        <v>6</v>
      </c>
      <c r="B32" s="131"/>
      <c r="C32" s="60">
        <f>C11++C20+C25+C31+C29</f>
        <v>0.8404</v>
      </c>
    </row>
    <row r="33" spans="1:3" ht="76.5" customHeight="1">
      <c r="A33" s="160" t="s">
        <v>219</v>
      </c>
      <c r="B33" s="160"/>
      <c r="C33" s="160"/>
    </row>
    <row r="34" ht="15">
      <c r="C34" s="62"/>
    </row>
    <row r="35" ht="15">
      <c r="C35" s="62"/>
    </row>
    <row r="36" ht="15">
      <c r="C36" s="62"/>
    </row>
    <row r="37" ht="15">
      <c r="C37" s="62"/>
    </row>
    <row r="38" ht="15">
      <c r="C38" s="62"/>
    </row>
    <row r="39" ht="15">
      <c r="C39" s="62"/>
    </row>
    <row r="40" ht="15">
      <c r="C40" s="62"/>
    </row>
    <row r="41" ht="15">
      <c r="C41" s="62"/>
    </row>
    <row r="42" ht="15">
      <c r="C42" s="62"/>
    </row>
    <row r="43" ht="15">
      <c r="C43" s="62"/>
    </row>
    <row r="44" ht="15">
      <c r="C44" s="62"/>
    </row>
    <row r="45" ht="15">
      <c r="C45" s="62"/>
    </row>
    <row r="46" ht="15">
      <c r="C46" s="62"/>
    </row>
  </sheetData>
  <sheetProtection/>
  <mergeCells count="9">
    <mergeCell ref="A1:C1"/>
    <mergeCell ref="A32:B32"/>
    <mergeCell ref="A30:A31"/>
    <mergeCell ref="A33:C33"/>
    <mergeCell ref="A2:B2"/>
    <mergeCell ref="A21:A25"/>
    <mergeCell ref="A26:A29"/>
    <mergeCell ref="A3:A11"/>
    <mergeCell ref="A12:A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Benjamim Kennedy Machado da Costa</dc:creator>
  <cp:keywords/>
  <dc:description/>
  <cp:lastModifiedBy>m688959</cp:lastModifiedBy>
  <cp:lastPrinted>2015-01-12T17:48:00Z</cp:lastPrinted>
  <dcterms:created xsi:type="dcterms:W3CDTF">2004-06-21T18:49:42Z</dcterms:created>
  <dcterms:modified xsi:type="dcterms:W3CDTF">2015-01-28T12:18:32Z</dcterms:modified>
  <cp:category/>
  <cp:version/>
  <cp:contentType/>
  <cp:contentStatus/>
</cp:coreProperties>
</file>